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0" windowWidth="19440" windowHeight="10635" tabRatio="562"/>
  </bookViews>
  <sheets>
    <sheet name="СВОД" sheetId="16" r:id="rId1"/>
    <sheet name="МП 6" sheetId="10" state="hidden" r:id="rId2"/>
    <sheet name="Лист1" sheetId="17" r:id="rId3"/>
  </sheets>
  <definedNames>
    <definedName name="_xlnm._FilterDatabase" localSheetId="0" hidden="1">СВОД!$A$5:$AD$5</definedName>
    <definedName name="_xlnm.Print_Titles" localSheetId="0">СВОД!$3:$5</definedName>
    <definedName name="_xlnm.Print_Area" localSheetId="0">СВОД!$A$1:$DY$335</definedName>
  </definedNames>
  <calcPr calcId="145621"/>
</workbook>
</file>

<file path=xl/calcChain.xml><?xml version="1.0" encoding="utf-8"?>
<calcChain xmlns="http://schemas.openxmlformats.org/spreadsheetml/2006/main">
  <c r="G168" i="16" l="1"/>
  <c r="G219" i="16" l="1"/>
  <c r="C296" i="16"/>
  <c r="E286" i="16"/>
  <c r="E272" i="16"/>
  <c r="J288" i="16"/>
  <c r="N289" i="16"/>
  <c r="N290" i="16"/>
  <c r="N291" i="16"/>
  <c r="N292" i="16"/>
  <c r="N293" i="16"/>
  <c r="N294" i="16"/>
  <c r="I9" i="16" l="1"/>
  <c r="H219" i="16" l="1"/>
  <c r="H105" i="16"/>
  <c r="D296" i="16" l="1"/>
  <c r="E296" i="16" l="1"/>
  <c r="J290" i="16" l="1"/>
  <c r="I289" i="16"/>
  <c r="J289" i="16" s="1"/>
  <c r="N287" i="16"/>
  <c r="J287" i="16"/>
  <c r="N286" i="16"/>
  <c r="I286" i="16"/>
  <c r="J286" i="16" s="1"/>
  <c r="O286" i="16" s="1"/>
  <c r="H286" i="16"/>
  <c r="G286" i="16"/>
  <c r="Q131" i="16" l="1"/>
  <c r="U283" i="16"/>
  <c r="J280" i="16"/>
  <c r="H279" i="16"/>
  <c r="G279" i="16"/>
  <c r="N273" i="16" l="1"/>
  <c r="G258" i="16"/>
  <c r="H206" i="16"/>
  <c r="G206" i="16"/>
  <c r="H168" i="16"/>
  <c r="I171" i="16"/>
  <c r="I170" i="16"/>
  <c r="I169" i="16"/>
  <c r="G132" i="16"/>
  <c r="I137" i="16"/>
  <c r="I136" i="16"/>
  <c r="I134" i="16"/>
  <c r="N123" i="16"/>
  <c r="N124" i="16"/>
  <c r="N125" i="16"/>
  <c r="N126" i="16"/>
  <c r="N127" i="16"/>
  <c r="N128" i="16"/>
  <c r="N129" i="16"/>
  <c r="N130" i="16"/>
  <c r="I223" i="16"/>
  <c r="I222" i="16"/>
  <c r="I221" i="16"/>
  <c r="I220" i="16"/>
  <c r="I168" i="16" l="1"/>
  <c r="I219" i="16"/>
  <c r="I93" i="16"/>
  <c r="I94" i="16"/>
  <c r="J94" i="16" s="1"/>
  <c r="I95" i="16"/>
  <c r="J95" i="16" s="1"/>
  <c r="I96" i="16"/>
  <c r="J96" i="16" s="1"/>
  <c r="I97" i="16"/>
  <c r="J97" i="16" s="1"/>
  <c r="I59" i="16" l="1"/>
  <c r="J59" i="16" s="1"/>
  <c r="I58" i="16"/>
  <c r="J58" i="16" s="1"/>
  <c r="I57" i="16"/>
  <c r="J57" i="16" s="1"/>
  <c r="I56" i="16"/>
  <c r="J56" i="16" s="1"/>
  <c r="H55" i="16"/>
  <c r="G55" i="16"/>
  <c r="I55" i="16" l="1"/>
  <c r="N279" i="16"/>
  <c r="N280" i="16"/>
  <c r="J281" i="16"/>
  <c r="N281" i="16"/>
  <c r="I282" i="16"/>
  <c r="I279" i="16" s="1"/>
  <c r="J279" i="16" s="1"/>
  <c r="O279" i="16" s="1"/>
  <c r="N282" i="16"/>
  <c r="J283" i="16"/>
  <c r="N283" i="16"/>
  <c r="J282" i="16" l="1"/>
  <c r="N117" i="16"/>
  <c r="N116" i="16"/>
  <c r="N115" i="16"/>
  <c r="N114" i="16"/>
  <c r="N113" i="16"/>
  <c r="N112" i="16"/>
  <c r="N111" i="16"/>
  <c r="N110" i="16"/>
  <c r="N109" i="16"/>
  <c r="N108" i="16"/>
  <c r="N107" i="16"/>
  <c r="N106" i="16"/>
  <c r="N105" i="16"/>
  <c r="N118" i="16" l="1"/>
  <c r="H70" i="16"/>
  <c r="G70" i="16"/>
  <c r="H63" i="16" l="1"/>
  <c r="G63" i="16"/>
  <c r="H40" i="16" l="1"/>
  <c r="N49" i="16"/>
  <c r="N50" i="16"/>
  <c r="N51" i="16"/>
  <c r="N52" i="16"/>
  <c r="N48" i="16"/>
  <c r="N42" i="16" l="1"/>
  <c r="N41" i="16"/>
  <c r="N40" i="16"/>
  <c r="N88" i="16" l="1"/>
  <c r="N87" i="16"/>
  <c r="N86" i="16"/>
  <c r="O252" i="16" l="1"/>
  <c r="W283" i="16" l="1"/>
  <c r="N37" i="16" l="1"/>
  <c r="G29" i="16" l="1"/>
  <c r="H48" i="16" l="1"/>
  <c r="I48" i="16" s="1"/>
  <c r="G48" i="16"/>
  <c r="H29" i="16" l="1"/>
  <c r="I29" i="16" l="1"/>
  <c r="G233" i="16"/>
  <c r="J9" i="16" l="1"/>
  <c r="H6" i="16"/>
  <c r="G6" i="16"/>
  <c r="I6" i="16" l="1"/>
  <c r="N231" i="16" l="1"/>
  <c r="N230" i="16"/>
  <c r="N229" i="16"/>
  <c r="N228" i="16"/>
  <c r="N227" i="16"/>
  <c r="N226" i="16"/>
  <c r="N225" i="16"/>
  <c r="N224" i="16"/>
  <c r="N223" i="16"/>
  <c r="N222" i="16"/>
  <c r="N221" i="16"/>
  <c r="N220" i="16"/>
  <c r="N219" i="16"/>
  <c r="N232" i="16" l="1"/>
  <c r="N243" i="16"/>
  <c r="N242" i="16"/>
  <c r="N241" i="16"/>
  <c r="N240" i="16"/>
  <c r="N239" i="16"/>
  <c r="N238" i="16"/>
  <c r="N237" i="16"/>
  <c r="N236" i="16"/>
  <c r="N235" i="16"/>
  <c r="N234" i="16"/>
  <c r="N233" i="16"/>
  <c r="I237" i="16"/>
  <c r="J237" i="16" s="1"/>
  <c r="I236" i="16"/>
  <c r="J236" i="16" s="1"/>
  <c r="I235" i="16"/>
  <c r="J235" i="16" s="1"/>
  <c r="I234" i="16"/>
  <c r="J234" i="16" s="1"/>
  <c r="H233" i="16"/>
  <c r="E233" i="16"/>
  <c r="N244" i="16" l="1"/>
  <c r="I233" i="16"/>
  <c r="J233" i="16" s="1"/>
  <c r="O233" i="16" l="1"/>
  <c r="N215" i="16"/>
  <c r="N214" i="16"/>
  <c r="N213" i="16"/>
  <c r="N210" i="16"/>
  <c r="N209" i="16"/>
  <c r="N207" i="16"/>
  <c r="N206" i="16"/>
  <c r="I209" i="16"/>
  <c r="I206" i="16"/>
  <c r="I52" i="16"/>
  <c r="J52" i="16" s="1"/>
  <c r="I51" i="16"/>
  <c r="J51" i="16" s="1"/>
  <c r="N218" i="16" l="1"/>
  <c r="G40" i="16"/>
  <c r="I40" i="16" s="1"/>
  <c r="I42" i="16"/>
  <c r="J42" i="16" s="1"/>
  <c r="I44" i="16"/>
  <c r="J44" i="16" s="1"/>
  <c r="I43" i="16"/>
  <c r="J43" i="16" s="1"/>
  <c r="I41" i="16"/>
  <c r="J41" i="16" s="1"/>
  <c r="N38" i="16" l="1"/>
  <c r="N36" i="16"/>
  <c r="N35" i="16"/>
  <c r="N34" i="16"/>
  <c r="N33" i="16"/>
  <c r="I33" i="16"/>
  <c r="J33" i="16" s="1"/>
  <c r="N32" i="16"/>
  <c r="I32" i="16"/>
  <c r="J32" i="16" s="1"/>
  <c r="N31" i="16"/>
  <c r="N30" i="16"/>
  <c r="I30" i="16"/>
  <c r="J30" i="16" s="1"/>
  <c r="N29" i="16"/>
  <c r="E29" i="16"/>
  <c r="J29" i="16" l="1"/>
  <c r="O29" i="16" s="1"/>
  <c r="N196" i="16"/>
  <c r="N192" i="16"/>
  <c r="N191" i="16"/>
  <c r="N190" i="16"/>
  <c r="N189" i="16"/>
  <c r="N188" i="16"/>
  <c r="N187" i="16"/>
  <c r="N186" i="16"/>
  <c r="N185" i="16"/>
  <c r="N184" i="16"/>
  <c r="N183" i="16"/>
  <c r="N182" i="16"/>
  <c r="N181" i="16"/>
  <c r="N180" i="16"/>
  <c r="N179" i="16"/>
  <c r="N178" i="16"/>
  <c r="N177" i="16"/>
  <c r="N176" i="16"/>
  <c r="N175" i="16"/>
  <c r="N174" i="16"/>
  <c r="N173" i="16"/>
  <c r="N172" i="16"/>
  <c r="N171" i="16"/>
  <c r="N170" i="16"/>
  <c r="N169" i="16"/>
  <c r="N168" i="16"/>
  <c r="E168" i="16"/>
  <c r="J168" i="16" s="1"/>
  <c r="N193" i="16" l="1"/>
  <c r="I133" i="16"/>
  <c r="H132" i="16"/>
  <c r="G99" i="16"/>
  <c r="V137" i="16" l="1"/>
  <c r="I132" i="16"/>
  <c r="O168" i="16"/>
  <c r="N66" i="16"/>
  <c r="N67" i="16"/>
  <c r="H122" i="16" l="1"/>
  <c r="H258" i="16"/>
  <c r="H86" i="16" l="1"/>
  <c r="G86" i="16"/>
  <c r="G105" i="16"/>
  <c r="N27" i="16" l="1"/>
  <c r="N26" i="16"/>
  <c r="N24" i="16"/>
  <c r="N23" i="16"/>
  <c r="N21" i="16"/>
  <c r="N19" i="16"/>
  <c r="N18" i="16"/>
  <c r="N17" i="16"/>
  <c r="N16" i="16"/>
  <c r="N15" i="16"/>
  <c r="N14" i="16"/>
  <c r="N13" i="16"/>
  <c r="N10" i="16"/>
  <c r="N9" i="16"/>
  <c r="N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1" i="16"/>
  <c r="N140" i="16"/>
  <c r="N139" i="16"/>
  <c r="N138" i="16"/>
  <c r="N137" i="16"/>
  <c r="N136" i="16"/>
  <c r="N135" i="16"/>
  <c r="N134" i="16"/>
  <c r="N133" i="16"/>
  <c r="N132" i="16"/>
  <c r="E132" i="16"/>
  <c r="J132" i="16" s="1"/>
  <c r="N167" i="16" l="1"/>
  <c r="N28" i="16"/>
  <c r="G252" i="16"/>
  <c r="I80" i="16"/>
  <c r="I252" i="16" l="1"/>
  <c r="N259" i="16"/>
  <c r="N264" i="16" s="1"/>
  <c r="I260" i="16"/>
  <c r="I261" i="16"/>
  <c r="I258" i="16" l="1"/>
  <c r="I73" i="16" l="1"/>
  <c r="N251" i="16" l="1"/>
  <c r="O245" i="16" s="1"/>
  <c r="E245" i="16"/>
  <c r="H194" i="16"/>
  <c r="G194" i="16"/>
  <c r="G296" i="16" s="1"/>
  <c r="I197" i="16"/>
  <c r="N194" i="16"/>
  <c r="N195" i="16"/>
  <c r="N197" i="16"/>
  <c r="N198" i="16"/>
  <c r="N199" i="16"/>
  <c r="N200" i="16"/>
  <c r="N201" i="16"/>
  <c r="N205" i="16" l="1"/>
  <c r="H296" i="16"/>
  <c r="I296" i="16" s="1"/>
  <c r="J296" i="16" s="1"/>
  <c r="I194" i="16"/>
  <c r="J194" i="16" s="1"/>
  <c r="O194" i="16" l="1"/>
  <c r="E40" i="16"/>
  <c r="J40" i="16" s="1"/>
  <c r="I108" i="16" l="1"/>
  <c r="I105" i="16"/>
  <c r="E105" i="16"/>
  <c r="J105" i="16" l="1"/>
  <c r="N78" i="16"/>
  <c r="N77" i="16"/>
  <c r="N76" i="16"/>
  <c r="N75" i="16"/>
  <c r="N74" i="16"/>
  <c r="N73" i="16"/>
  <c r="N72" i="16"/>
  <c r="N71" i="16"/>
  <c r="N70" i="16"/>
  <c r="I74" i="16"/>
  <c r="J74" i="16" s="1"/>
  <c r="J73" i="16"/>
  <c r="I72" i="16"/>
  <c r="J72" i="16" s="1"/>
  <c r="I71" i="16"/>
  <c r="J71" i="16" s="1"/>
  <c r="I70" i="16"/>
  <c r="E70" i="16"/>
  <c r="J70" i="16" l="1"/>
  <c r="O105" i="16"/>
  <c r="N65" i="16"/>
  <c r="N64" i="16"/>
  <c r="N63" i="16"/>
  <c r="I67" i="16"/>
  <c r="J67" i="16" s="1"/>
  <c r="I66" i="16"/>
  <c r="I65" i="16"/>
  <c r="J65" i="16" s="1"/>
  <c r="I64" i="16"/>
  <c r="J64" i="16" s="1"/>
  <c r="I63" i="16"/>
  <c r="E63" i="16"/>
  <c r="J63" i="16" l="1"/>
  <c r="E48" i="16"/>
  <c r="J48" i="16" s="1"/>
  <c r="N54" i="16" l="1"/>
  <c r="O48" i="16" s="1"/>
  <c r="N274" i="16" l="1"/>
  <c r="N272" i="16"/>
  <c r="J272" i="16"/>
  <c r="N278" i="16" l="1"/>
  <c r="O272" i="16" l="1"/>
  <c r="O132" i="16"/>
  <c r="I90" i="16"/>
  <c r="J90" i="16" s="1"/>
  <c r="I89" i="16"/>
  <c r="J89" i="16" s="1"/>
  <c r="I88" i="16"/>
  <c r="J88" i="16" s="1"/>
  <c r="I87" i="16"/>
  <c r="J87" i="16" s="1"/>
  <c r="I86" i="16"/>
  <c r="N92" i="16" l="1"/>
  <c r="E206" i="16"/>
  <c r="J206" i="16" s="1"/>
  <c r="O206" i="16" l="1"/>
  <c r="I269" i="16" l="1"/>
  <c r="J269" i="16" s="1"/>
  <c r="I268" i="16"/>
  <c r="J268" i="16" s="1"/>
  <c r="I267" i="16"/>
  <c r="J267" i="16" s="1"/>
  <c r="N266" i="16"/>
  <c r="I266" i="16"/>
  <c r="J266" i="16" s="1"/>
  <c r="N265" i="16"/>
  <c r="E265" i="16"/>
  <c r="N254" i="16"/>
  <c r="N253" i="16"/>
  <c r="N252" i="16"/>
  <c r="I256" i="16"/>
  <c r="J256" i="16" s="1"/>
  <c r="I255" i="16"/>
  <c r="J255" i="16" s="1"/>
  <c r="I254" i="16"/>
  <c r="J254" i="16" s="1"/>
  <c r="I253" i="16"/>
  <c r="J253" i="16" s="1"/>
  <c r="N271" i="16" l="1"/>
  <c r="I265" i="16"/>
  <c r="J265" i="16" s="1"/>
  <c r="E258" i="16"/>
  <c r="J258" i="16" s="1"/>
  <c r="O258" i="16" s="1"/>
  <c r="N95" i="16"/>
  <c r="N94" i="16"/>
  <c r="N93" i="16"/>
  <c r="I103" i="16"/>
  <c r="J103" i="16" s="1"/>
  <c r="I102" i="16"/>
  <c r="J102" i="16" s="1"/>
  <c r="N101" i="16"/>
  <c r="I101" i="16"/>
  <c r="J101" i="16" s="1"/>
  <c r="N100" i="16"/>
  <c r="I100" i="16"/>
  <c r="J100" i="16" s="1"/>
  <c r="N99" i="16"/>
  <c r="I99" i="16"/>
  <c r="N98" i="16" l="1"/>
  <c r="O265" i="16"/>
  <c r="N104" i="16"/>
  <c r="E219" i="16" l="1"/>
  <c r="J223" i="16" l="1"/>
  <c r="J222" i="16"/>
  <c r="J221" i="16"/>
  <c r="J220" i="16"/>
  <c r="J219" i="16"/>
  <c r="O219" i="16" s="1"/>
  <c r="N122" i="16"/>
  <c r="N131" i="16" s="1"/>
  <c r="I125" i="16"/>
  <c r="I122" i="16"/>
  <c r="E122" i="16"/>
  <c r="J122" i="16" l="1"/>
  <c r="E93" i="16"/>
  <c r="J93" i="16" s="1"/>
  <c r="E99" i="16"/>
  <c r="J99" i="16" s="1"/>
  <c r="O99" i="16" s="1"/>
  <c r="O122" i="16" l="1"/>
  <c r="O93" i="16"/>
  <c r="E86" i="16"/>
  <c r="J86" i="16" s="1"/>
  <c r="O86" i="16" s="1"/>
  <c r="N79" i="16" l="1"/>
  <c r="O70" i="16" l="1"/>
  <c r="N69" i="16" l="1"/>
  <c r="O63" i="16" l="1"/>
  <c r="N47" i="16" l="1"/>
  <c r="O40" i="16" l="1"/>
  <c r="E6" i="16"/>
  <c r="J6" i="16" s="1"/>
  <c r="N56" i="16" l="1"/>
  <c r="N55" i="16"/>
  <c r="E55" i="16"/>
  <c r="J55" i="16" s="1"/>
  <c r="N62" i="16" l="1"/>
  <c r="N296" i="16" s="1"/>
  <c r="O296" i="16" s="1"/>
  <c r="O55" i="16" l="1"/>
  <c r="E252" i="16"/>
  <c r="I84" i="16" l="1"/>
  <c r="J84" i="16" s="1"/>
  <c r="N83" i="16"/>
  <c r="I83" i="16"/>
  <c r="J83" i="16" s="1"/>
  <c r="N82" i="16"/>
  <c r="I82" i="16"/>
  <c r="J82" i="16" s="1"/>
  <c r="N81" i="16"/>
  <c r="I81" i="16"/>
  <c r="J81" i="16" s="1"/>
  <c r="N80" i="16"/>
  <c r="E80" i="16"/>
  <c r="J80" i="16" s="1"/>
  <c r="O80" i="16" s="1"/>
  <c r="O6" i="16" l="1"/>
</calcChain>
</file>

<file path=xl/sharedStrings.xml><?xml version="1.0" encoding="utf-8"?>
<sst xmlns="http://schemas.openxmlformats.org/spreadsheetml/2006/main" count="524" uniqueCount="347">
  <si>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</si>
  <si>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</si>
  <si>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</si>
  <si>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</si>
  <si>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</si>
  <si>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</si>
  <si>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</si>
  <si>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</si>
  <si>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</si>
  <si>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</si>
  <si>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</si>
  <si>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</si>
  <si>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</si>
  <si>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</si>
  <si>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</si>
  <si>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</si>
  <si>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</si>
  <si>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</si>
  <si>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</si>
  <si>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</si>
  <si>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</si>
  <si>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</si>
  <si>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</si>
  <si>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</si>
  <si>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</si>
  <si>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</si>
  <si>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</si>
  <si>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</si>
  <si>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</si>
  <si>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</si>
  <si>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</si>
  <si>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</si>
  <si>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</si>
  <si>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</si>
  <si>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</si>
  <si>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</si>
  <si>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 xml:space="preserve">Наименование муниципальной  программы </t>
  </si>
  <si>
    <t>Число выполненных основных мероприятий, единиц</t>
  </si>
  <si>
    <t>Степень реализации основных мероприятий, %</t>
  </si>
  <si>
    <t>4=3/2*100%</t>
  </si>
  <si>
    <t>Оценка использования финансовых средств</t>
  </si>
  <si>
    <t>8=7/6*100%</t>
  </si>
  <si>
    <t>Степень соответствия запланированному уровню затрат, %</t>
  </si>
  <si>
    <t>Оценка эффективности использования средств, %</t>
  </si>
  <si>
    <t>9=4/8*100%</t>
  </si>
  <si>
    <t>Информация по целевым индикаторам муниципальной программы</t>
  </si>
  <si>
    <t>n…</t>
  </si>
  <si>
    <t>Степень достижения целевого значений, %</t>
  </si>
  <si>
    <t>13=12/11*100%</t>
  </si>
  <si>
    <t>Уровень эффективности реализации программы</t>
  </si>
  <si>
    <t>Наименование показателя,             единица измерения</t>
  </si>
  <si>
    <t>Итого общая степень достижения целей программы</t>
  </si>
  <si>
    <t>Вывод об эффективности реализации муниципальной программы                                                                                                                                                                            (более 100% - высокоэффективная;                                                                                                                                                                                                                                   от 80 до 100% - эффективная;                                                                                                                                                                                                                                           от 50 до 79% - удовлетворительный уровень эффективности;                                                                                                                                                                                         менее 50 % - неэффективная)</t>
  </si>
  <si>
    <t>респуб-кий бюджет</t>
  </si>
  <si>
    <t>федеральный бюджет</t>
  </si>
  <si>
    <t xml:space="preserve">местный бюджет </t>
  </si>
  <si>
    <t>внебюджетные средства</t>
  </si>
  <si>
    <t>14= общая степень  достижения цели*9столбец/100%</t>
  </si>
  <si>
    <t>количество спортивных сооружений</t>
  </si>
  <si>
    <t>1.Индекс производства продукции сельского хозяйства   в хозяйствах всех категорий (в сопоставимых ценах %</t>
  </si>
  <si>
    <t xml:space="preserve"> 2.Индекс производства продукции растениеводства    (в сопоставимых ценах) %                    </t>
  </si>
  <si>
    <t xml:space="preserve">3.Индекс производства продукции животноводства    (в сопоставимых ценах) %                                                             </t>
  </si>
  <si>
    <t>Количество муниципальных служащих и лиц, замещающих муниципальные должности на постоянной основе, направленных на профессиональную переподготовку (не менее) повышение квалификации</t>
  </si>
  <si>
    <t>Количество муниципальных служащих и лиц, замещающих муниципальные должности на постоянной основе, принявших участие в семинарах, тренингах и других формах  краткосрочного профессионального обучения (не менее)</t>
  </si>
  <si>
    <t>Доля вакантных    должностей муниципальной службы, замещаемых на     конкурсной основе (не менее)</t>
  </si>
  <si>
    <t>Доля муниципальных служащих в возрасте до 30 лет, имеющих стаж муниципальной службы более трех лет (не менее)</t>
  </si>
  <si>
    <t>Доля вакантных должностей муниципальной службы, замещаемых на основе назначения из кадрового резерва на муниципальной службе (не менее)</t>
  </si>
  <si>
    <t>Динамика (снижение) нарушений на муниципальной службе, в том числе коррупционной направленности</t>
  </si>
  <si>
    <t>Доля граждан, которые удовлетворены деятельностью органов местного самоуправления (не менее)</t>
  </si>
  <si>
    <t>Доля граждан, которые удовлетворены качеством муниципальных услуг (не менее)</t>
  </si>
  <si>
    <t>высокоэффективная</t>
  </si>
  <si>
    <t>1. Количество самодеятельных коллективов (ед)</t>
  </si>
  <si>
    <t>2. Количество участников самодеятельных коллективов (чел)</t>
  </si>
  <si>
    <t>3. Количество организованных мест массового отдыха населения (ед.)</t>
  </si>
  <si>
    <t>4.Уровень удовлетворенности населения качеством предоставления государственных и муниципальных услуг в сфере культуры, от общего числа опрошенных (%)</t>
  </si>
  <si>
    <t>5.Доля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значения: (%)</t>
  </si>
  <si>
    <t>6. Соотношение средней  заработной платы работников учреждений культуры, повышение оплаты труда которых предусмотрено Указом Президента Российской Федерации от 7 мая 2012 г. № 597 «О мероприятиях по реализации государственной социальной политики», и средней заработной платы в Республике Мордовия (%)</t>
  </si>
  <si>
    <t>7.Увеличение количества  граждан, вовлечённых в культурно-массовые  мероприятия (по сравнению с предыдущим годом).</t>
  </si>
  <si>
    <t>8. Увеличение численности участников культурно-досуговых мероприятий (по сравнению с предыдущим годом).</t>
  </si>
  <si>
    <t>9. Количество  муниципальных библиотек (шт)</t>
  </si>
  <si>
    <t>10. увеличение количества посещений библиотек гражданами Чамзинского муниципального района</t>
  </si>
  <si>
    <t>11.увеличение доли детей, привлекаемых к участию в творческих мероприятиях, в общем числе детей</t>
  </si>
  <si>
    <t>12.Доля публичных библиотек, подключенных к сети «Интернет», в общем количестве библиотек</t>
  </si>
  <si>
    <t>13.Увеличение количества  детей, обучающихся в  детской школе искусств, детских музыкальных школах</t>
  </si>
  <si>
    <t>Удельная величина потребления энергетических ресурсов в многоквартирных домах -электрическая энергия  кВт/ч на 1 проживающего</t>
  </si>
  <si>
    <t xml:space="preserve">Удельная величина потребления энергетических ресурсов в многоквартирных домах -тепловая энергияГкал на 1 кв.метр общей площади </t>
  </si>
  <si>
    <t>Удельная величина потребления энергетических ресурсов в многоквартирных домах - горячая вода куб. метров на 1 проживающего</t>
  </si>
  <si>
    <t>Удельная величина потребления энергетических ресурсов в многоквартирных домах - холодная вода куб. метров на 1 проживающего</t>
  </si>
  <si>
    <t>Удельная величина потребления энергетических ресурсов в многоквартирных домах - природный газ куб. метров на 1 проживающего</t>
  </si>
  <si>
    <t>Удельная величина потребления энергетических ресурсов муниципальными бюджетными учреждениями -электрическая энергия  кВт/ч на 1 человека населения</t>
  </si>
  <si>
    <t>Удельная величина потребления энергетических ресурсов муниципальными бюджетными учреждениями -тепловая энергия  Гкал на 1 кв.метр общей площади</t>
  </si>
  <si>
    <t>Удельная величина потребления энергетических ресурсов муниципальными бюджетными учреждениями -горячая вода  куб.метров на 1 человека населения</t>
  </si>
  <si>
    <t>Удельная величина потребления энергетических ресурсов муниципальными бюджетными учреждениями -холодная вода  куб.метров на 1 человека населения</t>
  </si>
  <si>
    <t>Удельная величина потребления энергетических ресурсов муниципальными бюджетными учреждениями -природный газ  куб.метров на 1 человека населения</t>
  </si>
  <si>
    <t xml:space="preserve">Объем привлеченных заемных средств на развитие и модернизацию системы коммунальной инфраструктуры, млн.рублей </t>
  </si>
  <si>
    <t>1 Протяженность сети автомобильных дорог общего пользования местного значения</t>
  </si>
  <si>
    <t>2 Объемы ввода в эксплуатацию после строительства и реконструкции автомобильных дорог общего пользования местного значения</t>
  </si>
  <si>
    <t>3 Прирост протяженности сети автомобильных дорог местного значения в результате строительства новых автомобильных дорог</t>
  </si>
  <si>
    <t>4 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дорог, в том числе:</t>
  </si>
  <si>
    <t>5 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</t>
  </si>
  <si>
    <t>1 Уровень преступности</t>
  </si>
  <si>
    <t xml:space="preserve">3 Количество преступлений совершаемых на улицах и в общественных местах. </t>
  </si>
  <si>
    <t>4 Количество преступлений совершенных ранее судимыми</t>
  </si>
  <si>
    <t>5 Количество преступлений совершенных несовершенноленими</t>
  </si>
  <si>
    <t>6 Количество преступлений совершенных в состоянии алкогольного опьянения</t>
  </si>
  <si>
    <t>Увеличение доли граждан района, положительно оценивающих состояние межнациональных отношений, в общем количестве граждан Чамзинского муниципального района,%</t>
  </si>
  <si>
    <t>Повышение уровня толерантного отношения к представителям другой национальности, %</t>
  </si>
  <si>
    <t>Увеличение численности участников мероприятий, направленных на этнокультурное развитие населения,чел</t>
  </si>
  <si>
    <t>Доля субъектов образовательного процесса (родители, педагоги, представители общественности и др) дающих положительную оценку созданному в Чамзинском муниципальном районе духвно - нравственному климату от общего количества субъектов образовательного процесса</t>
  </si>
  <si>
    <t>2 Доля образовательных организаций района, реализующих программы духовно - нравственной направленности, от их общего количества</t>
  </si>
  <si>
    <t>Доля педагогических работников образовательных организаций района, прошедших повышение квалификации по дополнительным профессинальным программам в области духовно - нравственного воспитания, от их общего количества</t>
  </si>
  <si>
    <t>Доля обучающихся образовательных организаций района, охваченных дополнительными общеобразовательными программами духовно - нравственной тематики, в их общей численности</t>
  </si>
  <si>
    <t>Доля детей-инвалидов, осваивающих образовательные программы общего образования в форме дистанционного, специального (коррекционного) или инклюзивного образования</t>
  </si>
  <si>
    <t>Удовлетворенность населения качеством дошкольного, общего, дополнительного, начального и среднего профессионального образования</t>
  </si>
  <si>
    <t>местный бюджет</t>
  </si>
  <si>
    <t>Краткая характеристика выполненных мероприятий.                                                                                                                   1.Организация и проведение Дня предпринимателя.                                                              2.Выявление мастеров. выпускающих изделия народных промыслов и участие их в выставочной деятельности.</t>
  </si>
  <si>
    <t>эффективная</t>
  </si>
  <si>
    <t>Удельный вес численности населения в возрасте 6,6-18 лет, охваченного образованием, в общей численности населения в возрасте 6,6-18 лет</t>
  </si>
  <si>
    <t>-</t>
  </si>
  <si>
    <t>8.Индекс производительности труда в сельхозпредприятиях к предыдущему году, %</t>
  </si>
  <si>
    <t>9.Количество высокопроизводительных рабочих мест в сельхозпредприятиях, ед.</t>
  </si>
  <si>
    <t>1) Оформление технической документации, постановка на кадастровый учет муниципальных объектов, в т.ч. бесхозяйных объектов (объекты   капитального строительства, в том числе объекты ЖКХ и линейные объекты)</t>
  </si>
  <si>
    <t>Доля граждан, участвующих в мероприятия по патриотическому воспитанию, по отгошению к общему количеству граждан</t>
  </si>
  <si>
    <t>Доля граждан, положительно оценивающих результаты проведения мероприятий по патриотическому воспитанию</t>
  </si>
  <si>
    <t>Количесвто проведенных органами местного самоуправления мероприятий по патриотическому воспитанию по отношению к запланированному количеству</t>
  </si>
  <si>
    <t>Количество детей, отдохнувших в загородных детских оздоровительных лагерях</t>
  </si>
  <si>
    <t>Кол-во лиц, погибших в результате ДТП</t>
  </si>
  <si>
    <t xml:space="preserve">Кол-во
ДТП 
</t>
  </si>
  <si>
    <t>2 Раскрываемость преступлений</t>
  </si>
  <si>
    <t>7 Количество преступлений совершенных в жилом секторе</t>
  </si>
  <si>
    <t>8.Количество совершенных краж</t>
  </si>
  <si>
    <t>9.Количество выявленных преступлений экономической направленности</t>
  </si>
  <si>
    <t>количество людей занимающихся спортом</t>
  </si>
  <si>
    <t>доля учахся и студентов занимающихся физической культурой и спортом</t>
  </si>
  <si>
    <t xml:space="preserve">1.Количество общественных организаций в районе </t>
  </si>
  <si>
    <t>Количество волонтеров в районе</t>
  </si>
  <si>
    <t>Количество молодых семей улучшивших свои жилищные условия</t>
  </si>
  <si>
    <t xml:space="preserve">3) Оценка муниципальных объектов, в т.ч. бесхозяйных объектов. </t>
  </si>
  <si>
    <t>4) Определение  рыночной стоимости земельных учяастков неразграниченной собственности.</t>
  </si>
  <si>
    <t xml:space="preserve">5) Определение рыночной величины арендной платы за  пользование земельными участками неразграниченной собственности.  </t>
  </si>
  <si>
    <t>6) Организация и проведение  торгов по реализации земельных участков и объектов недвижимого имущества, находящегося в муниципальной собственности.</t>
  </si>
  <si>
    <t xml:space="preserve">7) Организация и проведение  торгов по продаже права заключения договороа аренды  земельных участков и объектов недвижимого имущества, находящегося( в.ч. договора концессии) в муниципальной собственности.  </t>
  </si>
  <si>
    <t>Количество социально ориентированных некомерческих организаций</t>
  </si>
  <si>
    <t>Трудоустройство граждан с ограниченными возможностями</t>
  </si>
  <si>
    <t>Принятие нормативно — правовых актов для реализации мероприятий, обеспечивающих формирование доступной среды для инвалидов и других маломобильных групп населения (да-1, нет-0)</t>
  </si>
  <si>
    <t>Колличество доступных объектов социально-бытовой инфраструктуры</t>
  </si>
  <si>
    <t xml:space="preserve">Муниципальная программа Чамзинского мунипального района Республики Мордовия "Обеспечение доступным и комфортным жильем и коммунальными услугами граждан Российской Федерации" </t>
  </si>
  <si>
    <t xml:space="preserve">4.Индекс производства пищевых продуктов   (в сопоставимых ценах) к предыдущему году                                                             </t>
  </si>
  <si>
    <t xml:space="preserve">5.Индекс физического объема инвестиций в основной     капитал сельского хозяйства  %                        </t>
  </si>
  <si>
    <t>6.Рентабельность сельскохозяйственных организаций %</t>
  </si>
  <si>
    <t xml:space="preserve">7.Среднемесячная номинальная заработная плата     в сельском хозяйстве    , руб                                            </t>
  </si>
  <si>
    <t>11.производство муки из зерновых культур, овощных и других растительных культур, смеси из них, тонн</t>
  </si>
  <si>
    <t xml:space="preserve">1. Доля расходов бюджета Чамзинского муниципального района, формируемых в рамках программ, в общем объеме расходов бюджета Чамзинского муниципального района </t>
  </si>
  <si>
    <t>2. Отклонение исполнения бюджета Чамзинского муниципального района по расходам к утвержденному уровню</t>
  </si>
  <si>
    <t xml:space="preserve">3. Отклонение исполнения бюджета Чамзинского муниципального района по налоговым и неналоговым доходам к утвержденному уровню </t>
  </si>
  <si>
    <t xml:space="preserve">4. Соблюдение порядка и сроков составления и утверждения проекта  бюджета Чамзинского муниципального района        </t>
  </si>
  <si>
    <t>5. Соблюдение установленных законодательством Российской Федерации требований о составе отчетности об исполнении бюджета Чамзинского муниципального района</t>
  </si>
  <si>
    <t>6. Объем просроченной кредиторской задолженности по выплате заработной платы и пособий по социальной помощи населению за счет средств консолидированного бюджета  Чамзинского муниципального района</t>
  </si>
  <si>
    <t xml:space="preserve">7. Уровень просроченной  кредиторской
задолженности консолидированного бюджета Чамзинского муниципального района  
</t>
  </si>
  <si>
    <t>8. Использование муниципальными учреждениями Чамзинского муниципального района нормативно-подушевого финансирования услуг</t>
  </si>
  <si>
    <t xml:space="preserve">9. Уровень удовлетворенности населения качеством предоставления муниципальных услуг </t>
  </si>
  <si>
    <t>10. Темп роста налоговых и неналоговых доходов консолидированного бюджета Чамзинского муниципального района (по отношению к предыдущему году) не менее 3,1 процента в сопоставимых условиях</t>
  </si>
  <si>
    <t>11. Собираемость налогов</t>
  </si>
  <si>
    <t>12. Доля муниципальных заказчиков, осуществляющих закупки через уполномоченное муниципальное учреждение Чамзинского муниципального района Республики Мордовия в случаях, предусмотренных планом-графиком закупок.</t>
  </si>
  <si>
    <t>13. Соблюдение органами местного самоуправления норм бюджетного законодательства Российской Федерации при подготовке проектов местных бюджетов на очередной финансовый год и плановый период</t>
  </si>
  <si>
    <t>14. Соблюдение соответствия параметров муниципального долга Чамзинского муниципального района Республики Мордовия бюджетным ограничениям, определяемым законодательством Российской Федерации и Республики Мордовия.</t>
  </si>
  <si>
    <t>15. Просроченная задолженность по муниципальным долговым обязательствам Чамзинского муниципального района.</t>
  </si>
  <si>
    <t>16. Соответствие показателя «Доля расходов на обслуживание муниципального долга Чамзинского муниципального района Республики Мордовия в общем объеме расходов районного бюджета Чамзинского муниципального района» требованиям Бюджетного кодекса Российской Федерации.</t>
  </si>
  <si>
    <t>17. Отношение объема муниципального долга Чамзинского муниципального района Республики Мордовия к доходам районного бюджета Чамзинского муниципального района Республики Мордовия без учета объема безвозмездных поступлений</t>
  </si>
  <si>
    <t>18. Соблюдение предельного уровня дефицита районного бюджета Чамзинского муниципального района Республики Мордовия, определяемого в соответствии с законодательством Российской Федерации</t>
  </si>
  <si>
    <t>19. Отношение фактического объема предоставленной дотации на выравнивание бюджетной обеспеченности к утвержденным бюджетным ассигнованиям в размере 100 процентов</t>
  </si>
  <si>
    <t>21. Перечисление иных межбюджетных трансфертов на осуществление переданных полномочий бюджетам сельских и городских поселений в Чамзинском муниципальном районе Республики Мордовия в полном объеме</t>
  </si>
  <si>
    <t>Доля объектов размещения ТКО, соответствующих требованиям действующего природоохранного законодательства</t>
  </si>
  <si>
    <t>Доля площади рекультивированных (ликвидированных) санкционированных объектов размещения ТКО (от общей площади, занятой такими объектами, предполагаемыми к рекультивации (ликвидации)</t>
  </si>
  <si>
    <t>Доля площади рекультивированных (ликвидированных) несанкционированных объектов размещения ТКО, объектов накопленного экологического ущерба (от общей площади, занятой такими объектами)</t>
  </si>
  <si>
    <t>Доля ТКО, размещенных в соответствии с требованиями законодательства Российской Федерации</t>
  </si>
  <si>
    <t>Доля извлекаемых ВМР от общего объема ТКО, направляемых на захоронение</t>
  </si>
  <si>
    <t>2. Количество обеспеченных благоустроенными жилыми помещениями детей-сирот</t>
  </si>
  <si>
    <t>республиканский бюджет</t>
  </si>
  <si>
    <t xml:space="preserve"> Удельный вес численности детей в возрасте от 0 до 3 лет, охваченных программами поддержки раннего развития, в общей численности детей соответствующего возраста </t>
  </si>
  <si>
    <t>Доступность дошкольного образования (отношение численности детей в возрасте 1-7 лет, которым предоставлена возможность получать услуги дошкольного образования, к численности детей в возрасте 1-7 лет, скорректированной на численность детей в возрасте 1-7 лет, обучающихся в школе)</t>
  </si>
  <si>
    <t>Охват детей в возрасте от 3 до 7 лет услугами дошкольного образования (отношение численности детей в возрасте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3-7 лет, обучающихся в школе)</t>
  </si>
  <si>
    <t>Доля педагогических и управленческих кадров ОО, которые пройдут повышение квалификации для работы в соответствии с ФГОС</t>
  </si>
  <si>
    <t>Удельный вес численности учителей в возрасте до 30 лет в общей численности учителей ОО</t>
  </si>
  <si>
    <t>Отношение среднемесячной заработной платы педагогических работников  ОО - к средней заработной плате в Республике Мордовия.</t>
  </si>
  <si>
    <t>Доля школьников, обучающихся по ФГОС, в общей численности школьников</t>
  </si>
  <si>
    <t>Отношение среднего балла ЕГЭ (в расчете на 1 предмет) в 10 % ОО с лучшими результатами ЕГЭ к среднему баллу ЕГЭ (в расчете на 1 предмет) в 10 % ООс  худшими результатами ЕГЭ</t>
  </si>
  <si>
    <t>Доля ОО, осуществляющих дистанционное обучение обучающихся, в общей численности ОО</t>
  </si>
  <si>
    <t>Удельный вес численности руководителей организаций дополнительного образования, прошедших в течение последних трех лет повышение квалификации (профессиональную переподготовку), в общей численности руководителей организаций доп.образования</t>
  </si>
  <si>
    <t>Доля детей, охваченных образовательными программами дополнительного образования, в общей численности детей и молодежи в возрасте 5-18 лет</t>
  </si>
  <si>
    <t>Удельный вес обучающихся по программам дополнительного образования, участвующих в конкурсах, мероприятиях различного уровня, в общей численности обучающихся по программам дополнительного образования</t>
  </si>
  <si>
    <t xml:space="preserve">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 в возрасте от 5 до 18 лет, получающих дополнительное образование за счет бюджетных средств. </t>
  </si>
  <si>
    <t>Доля детей в возрасте от 5 до 18 лет, использующих сертификаты дополнительного образования в статусе сертификатов персонифицированного финансирования, в общей численности детей и молодежи в возрасте 5-18 лет.</t>
  </si>
  <si>
    <t>Удельный вес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образования.</t>
  </si>
  <si>
    <t>Доля призеров и победителей республиканского этапа всероссийской олимпиады школьников от общего числа участников данного этапа</t>
  </si>
  <si>
    <t>Создание условий, соответствующих требованиям ФГОС, для 60% обучающихся ОО</t>
  </si>
  <si>
    <t>Уменьшение количества ОО, находящихся в аварийном состоянии и требующих капитального ремонта</t>
  </si>
  <si>
    <t>Результативность,  эффективность и целевое использование бюджетных средств</t>
  </si>
  <si>
    <t>Достоверность и полнота бюджетной и иной отчетности</t>
  </si>
  <si>
    <t>Доля детей, оставшихся без попечения родителей, переданных на воспитание в семьи граждан РФ (на усыновление (удочерение) и под опеку (попечительство), в том числе по договору о приемной семье</t>
  </si>
  <si>
    <t>Обеспечение реализации государственных полномочий по опеке и попечительству</t>
  </si>
  <si>
    <t>Эффективная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</si>
  <si>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«Обрабатывающие производства», «Обеспечение электрической энергией, газом и паром; кондиционирование воздуха»</t>
  </si>
  <si>
    <t>Темп роста объема отгруженных товаров собственного производства, выполненных работ и услуг собственными силами по видам экономической деятельности «Обрабатывающие производства», «Обеспечение электрической энергией, газом и паром; кондиционирование воздуха»</t>
  </si>
  <si>
    <t>Производительность труда в обрабатывающих производствах</t>
  </si>
  <si>
    <t>Темп роста производительности труда в обрабатывающих производствах к соответствующему периоду прошлого года</t>
  </si>
  <si>
    <t>Объем инвестиций в основной капитал (за исключением бюджетных средств)</t>
  </si>
  <si>
    <t>Количество рабочих мест, созданных за счет реализации инвестиционных проектов</t>
  </si>
  <si>
    <t>Объем оборота розничной торговли во всех каналах реализации</t>
  </si>
  <si>
    <t xml:space="preserve">Оборот общественного питания </t>
  </si>
  <si>
    <t>Доля закупок у субъектов малого и среднего предпринимательства в общем годовом стоимостном объеме закупок, осуществляемых в соответствии с Федеральным законом №44 «О контрактной системе в сфере закупок товаров, работ, услуг для обеспечения государственных и муниципальных нужд»</t>
  </si>
  <si>
    <t xml:space="preserve">Число участников конкурентных процедур определения поставщиков (подрядчиков, исполнителей) при осуществлении закупок для обеспечения муниципальных нужд </t>
  </si>
  <si>
    <t>Всего общая степень достижения целей программ</t>
  </si>
  <si>
    <t xml:space="preserve">высокоэффективная </t>
  </si>
  <si>
    <t>Уровень эффективности невозможно рассчитать из-за отсутствия финансирования</t>
  </si>
  <si>
    <t>12. Производство масла сливочного, тонн</t>
  </si>
  <si>
    <t xml:space="preserve">Муниципальная программа Чамзинского мунипального района Республики Мордовия "Комплексное развитие сельских территорий
</t>
  </si>
  <si>
    <t xml:space="preserve">Информация по выполнению основных мероприятий </t>
  </si>
  <si>
    <t>Доля расходов на цифровую трансформацию в местном бюджете Чамзинского муниципального района.</t>
  </si>
  <si>
    <t>Доля домохозяйств, имеющих широкополосный доступ к сети "Интернет".</t>
  </si>
  <si>
    <t>Доля образовательных организаций, реализующих образовательные программы общего образования и/или среднего профессионального образования, подключенных к сети "Интернет".</t>
  </si>
  <si>
    <t>Количество населенных пунктов Чамзинского муниципального района, охваченных сетью 4G и 5G.</t>
  </si>
  <si>
    <t>Доля межведомственного юридически значимого электронного документооборота органов местного самоуправления и организаций муниципальной собственности.</t>
  </si>
  <si>
    <t>Доля органов местного самоуправления, оснащенных типовым автоматизированным рабочим местом муниципального служащего.</t>
  </si>
  <si>
    <t>Стоимостная доля закупаемого органами местного самоуправления отечественного программного обеспечения.</t>
  </si>
  <si>
    <t xml:space="preserve">Муниципальная программа повышения эффективности управления муниципальными финансами в Чамзинском муниципальном районе Республики Мордовия </t>
  </si>
  <si>
    <t xml:space="preserve">Муниципальная программа развития и  поддержки малого и среднего предпринимательства  Чамзинского муниципального района </t>
  </si>
  <si>
    <t xml:space="preserve">К 2025 году планируется увеличить уровень удовлетворенности населения качеством предоставления государственных и муниципальных услуг в сфере культуры, от общего числа опрошенных до 90,0%, увеличить количество посещений библиотек гражданами Чамзинского муниципального района на 2,1% (по сравнению с предыдущим годом), увеличить количество  детей, обучающихся в  детской школе искусств, детских музыкальных школах до 438 человек, увеличить численность участников культурно-досуговых мероприятий (по сравнению с предыдущим годом) на 5,0%. Общая степень достижения целей программы составила 83,9%, снижение произошло за счет уменьшения численности участников мероприятий и количества посещения библиотек в связи с COVID-19. </t>
  </si>
  <si>
    <t>эффективный уровень</t>
  </si>
  <si>
    <t>20. Перечисление бюджетам сельских и городских поселений иных межбюджетных трансфертов, выплачиваемых в зависимости от выполнения социально-экономических показателей</t>
  </si>
  <si>
    <t>22. Перечисление бюджетам поселений Чамзинского муниципального района Республимки Мордовия субсидий на софинансирование расходных обязательств по финансовому обеспечению деятельности органов местного самоуправления и муниципальных учреждений</t>
  </si>
  <si>
    <t>1. Количество субъектов малого и среднего предпринимательства, в том числе: единиц</t>
  </si>
  <si>
    <t>2.Малые предприятия,  един.</t>
  </si>
  <si>
    <t>3.Микропредприятия,  един.</t>
  </si>
  <si>
    <t>4.Средние предприятия,  един.</t>
  </si>
  <si>
    <t>5.Индивидуальные предприниматели, един.</t>
  </si>
  <si>
    <t>6.Число занятых в сфере малого предпринимательства, чел.</t>
  </si>
  <si>
    <t>7.Число субъектов малого и среднего предпринимательства един, на 10 тыс. человек населения</t>
  </si>
  <si>
    <t>8.Оборот малых, микро- и средних предприятий, млн.рублей</t>
  </si>
  <si>
    <t>9.Количество физических лиц, применяющих специальный налоговый режим "Налог на профессиональный доход"</t>
  </si>
  <si>
    <t>Интеллектуальное развитие, поддержка молодежи в сфере науки и образования. Гражданско - патриотическое воспитание и туризм. Работа с акимвом. Укрепление здорового образа жизни молодых граждан. Мероприятия направленные с работой с активом. Культурно - досуговое направление. Прфилактика ассоциального поведения. Волонтерская деятельность. Временное трудоустройство на летний период. Обеспечение жильем молодых семей. Вовлечение молодежи в предпринимательскую деятельность</t>
  </si>
  <si>
    <t xml:space="preserve">Проведение физкультурно- массовых мероприятий  по футболу, мини- футболу, хоккею, волейболу, баскетболу, настольному теннису, шашкам, шахматам, гиривому спорта, армспорту, фигурному катанию ,лыжным гонкамприятий.                                                                                                                </t>
  </si>
  <si>
    <t>высокоэффективный уровень эффективности</t>
  </si>
  <si>
    <t xml:space="preserve">Муниципальная программа «Гармонизация межнациональных и межконфессиональных отношений
 в Чамзинском муниципальном районе» </t>
  </si>
  <si>
    <t>"Муниципальная программа "Развитие физической культуры и массового спорта  в Чамзинском муниципальном районе."</t>
  </si>
  <si>
    <t>"Духовно - нравственное воспитание детей, молодежи и населения в Чамзинском муниципальном районе"</t>
  </si>
  <si>
    <t>"Модернизация и реформирование жилищно-коммунального хозяйства"</t>
  </si>
  <si>
    <t>"Охрана окружающей среды и повышение экологической безопасности "</t>
  </si>
  <si>
    <t>РАЗВИТИЕ АВТОМОБИЛЬНЫХ ДОРОГ»  В ЧАМЗИНСКОМ МУНИЦИПАЛЬНОМ РАЙОНЕ, РЕСПУБЛИКИ МОРДОВИЯ</t>
  </si>
  <si>
    <t>«Укрепление общественного порядка и обеспечение общественной безопасности в Чамзинском муниципальном районе »</t>
  </si>
  <si>
    <t xml:space="preserve">"Молодежь Чамзинского муниципального района"  </t>
  </si>
  <si>
    <t>Муниципальная программа Чамзинского муниципального района Республики Мордовия «Цифровая трансформация Чамзинского муниципального района Республике Мордовия »</t>
  </si>
  <si>
    <t xml:space="preserve">Муниципальная программа «Развитие образования в Чамзинском муниципальном районе» </t>
  </si>
  <si>
    <t>Количество аварий и инценден-тов при выработке, транспорти-ровке и распределении коммунального ресурса, % к уровню 2021 г.</t>
  </si>
  <si>
    <t>2) Проведение кадастровых работ по   формированию и постановке на  государственный кадастровый учет земельных участков</t>
  </si>
  <si>
    <t>8) Проведение  кадастровх работ по формированию земельных участков, находящихся в муниципальной собственности и государственная собственность на которые не разграничена для предоставления через торги и без проведения торгов</t>
  </si>
  <si>
    <t>9) Проведение комплексных кадастровых работ на территории Чамзинского муниципального района</t>
  </si>
  <si>
    <t>Муниципальная программа "Оформление     права       собственности   на  муниципальные    и   бесхозяйные  объекты недвижимого имущества, расположенные   на территории  Чамзинского муниципального района"</t>
  </si>
  <si>
    <t xml:space="preserve">муниципальная программа  «Развитие муниципальной службы в Чамзинском муниципальном районе Республики Мордовия" </t>
  </si>
  <si>
    <t xml:space="preserve">Муниципальная программа (дорожная карта) «Доступная среда»   
</t>
  </si>
  <si>
    <t>"Патриотическое воспитание граждан, проживающих на территории Чамзинского муниципального района"</t>
  </si>
  <si>
    <t xml:space="preserve">Муниципальная программа "Социальная поддержка граждан»   
</t>
  </si>
  <si>
    <t xml:space="preserve"> Краткая характеристика выполненных мероприятий:                                                                                                                
- обеспечение образовательных учреждений наглядными пособиями и агитационными материалами по БДД;
- участие в районных мероприятиях по профилактике ДДТТ.                 
По невыполненным мероприятиям указать причины:
</t>
  </si>
  <si>
    <t xml:space="preserve">Муниципальная программа развития сельского хозяйства и регулирования рынков сельскохозяйственной продукции, сырья и продовольствия в Чамзинском муниципальном районе </t>
  </si>
  <si>
    <t xml:space="preserve">Смертность мужчин в возрасте 16-59 лет (на 100 тыс. населения)
</t>
  </si>
  <si>
    <t xml:space="preserve">Смертность женщин в возрасте 16-54 лет (на 100 тыс. населения)
</t>
  </si>
  <si>
    <t xml:space="preserve">Розничные продажи алкогольной продукции на душу населения (в литрах этанола)
</t>
  </si>
  <si>
    <t xml:space="preserve">Муниципальная программа "Повышение безопасности дорожного движения в Чамзинском муниципальном районе"
</t>
  </si>
  <si>
    <t xml:space="preserve">Муниципальная программа «Укрепление общественного здоровья в Чамзинчском муниципальном районе" 
</t>
  </si>
  <si>
    <t>Муниципальная программа "Развитие культуры и туризма в Чамзинском муниципальном районе"</t>
  </si>
  <si>
    <t>Энергосбережение и повышение энергетической эффективности в Чамзинском муниципальном районе "</t>
  </si>
  <si>
    <t xml:space="preserve">Увеличение доли граждан, ведущих здоровый образ жизни, за счет формирования среды, способствующей ведению гражданами здорового образа жизни, включая здоровое питание (в том числе ликвидацию микронутриентной недостаточности, сокращение потребления соли и сахара), защиту от табачного дыма, снижение потребления алкоголя, а также самогоноварения, мотивирование граждан к ведению здорового образа жизни посредством информационно-коммуникационной кампании, а также вовлечения граждан и некоммерческих организаций в мероприятия по укреплению общественного здоровья и разработки и внедрения корпоративных программ укрепления здоровья.Благоустройство Чамзинского муниципального района, парковых зон и мест отдыха.Создание доступной инфраструктуры здравоохранения.торговли, транспорта и сферы оказания услуг.
</t>
  </si>
  <si>
    <t>ь</t>
  </si>
  <si>
    <t xml:space="preserve">Муниципальная программа "Экономическое развитие Чамзинского муниципального района Республики Мордовия "   </t>
  </si>
  <si>
    <t xml:space="preserve">Уровень эффективности невозможно рассчитать из-за не освоения финансовых средств   </t>
  </si>
  <si>
    <t>Сводный годовой отчет об эффективности реализации  муниципальных программ  Чамзинского муниципального района за 2023 год</t>
  </si>
  <si>
    <t>Число основных мероприятий, запланированных к реализации в 2023 г., единиц</t>
  </si>
  <si>
    <t>Объем финансовых средств, запланированный по программе на                                                                                                                                                                                          2023 г., тыс. рублей</t>
  </si>
  <si>
    <t>Фактически освоенный объем финансирования программы за 2023 г., тыс. рублей</t>
  </si>
  <si>
    <t>Целевое значение на 2023 г.</t>
  </si>
  <si>
    <t>Фактическое значение за 2023 г.</t>
  </si>
  <si>
    <t xml:space="preserve">За 2023 год в рамках реализации  муниципальной программы «Гармонизация межнациональных и межконфессиональных отношений
 в Чамзинском муниципальном районе»  выполнены все запланированные основные мероприятия.                         </t>
  </si>
  <si>
    <t>Объем потерь коммунальных ресурсов в централизованных системах тепло-, водоснабжения, водоотведения к уровню 2023 г</t>
  </si>
  <si>
    <t>Замена тепловых сетей и сетей горячего водоснабжения, холодного водоснабжения и водоотведения с использованием нового современного энергоэффективного оборудования (план – 7500,0 тыс.руб., факт - 7500,0 тыс.руб.); - замена теплоизоляционных конструкций надземных и подземных  трубопроводов с частичной перекладкой (план 3000,0 тыс.руб., факт 3000,0 тыс.руб.); -  - установка корректирующих насосов, преобразователей частоты (план 300 тыс.руб., факт 300 тыс.руб); -модернизация уличного освещения (план 0 тыс.руб., факт 0тыс.руб); замена электрических проводов (увеличение сечения) на перегруженных линиях ВЛ 10 кВ 0,4 кВ (план 2000 тыс.руб., факт 2000,0 тыс. руб.); разработка схем водоснабжения, водоотведения и теплоснабжения, ежегодная корриктировка существующих схем (план 240,0 тыс.руб. факт 240,0); Повышение энергоэффективности в промышленности и в сельском хозяйстве.  -замена неэффективных систем производственного освещения на эффективные (план  200,0 тыс.руб., факт 200,0 тыс.руб); -обновление парка сельскохозяйственной техники (план 1000 тыс.руб., факт 1000 тыс.руб.). Повышение энергоэффективности в бюджетной сфере. замена приборов учета энергоресурсов интелектуальные, проверка существующих приборов учета ( план 9 тыс.руб, факт 9 тыс.руб.).Повышение энергоэффективности в жилищном секторе. Установка современных общедомовых  и поквартирных приборов учета коммунальных ресурсов и устройств регулирования потребления тепловой энергии, замена устаревших счетчиков  на счетчики повышенного класса точности в жилищном фонде (план 600 тыс.руб., факт 600 тыс.руб); - применение современных энергоэффективных материалов для ремонта инженерных конструкций, кровель, утепление ограждающих конструкций  (план 500 тыс.руб. факт 500 тыс.руб); -утепление системы отопления в технических помещениях (план 500,0 тыс.руб.факт 500тыс.руб,); -внедрение энергосберегающих светильников нового поколения для внутридомового и дворого освещения ( план 200,0 тыс.руб., факт 200 тыс.руб.); -проведение гидравлической регулировки, автоматической/ручной балансировки распределительных систем (план 500 тыс.руб..факт 500,0), заключение энергосервисных договоров (план 0 тыс.руб. )</t>
  </si>
  <si>
    <t xml:space="preserve">Краткая характеристика выполненных мероприятий в рамках реализации  мероприятия "Улучшение жилищных условий граждан, проживающих на сельских территориях". Ведется постоянный учет семей, участвующих в мероприятии. Проводится информационная и разъяснительная работа среди населения по освещению целей и задач мероприятитя и вопросов по его реализации. Район ежегодно участвует в конкурсном отборе для участия в мероприятии. Администрация района  формирует списки граждан, изъявивших желание улучшить жилищные условия с использованием социальных выплат в рамках Государственной программы Российской Федерации "Комплексное развитие сельских территорий", изъявивших желание получить социальную выплату в планируемом году.                       Краткая характеристика выполненных мероприятий в рамках реализации мероприятия "Строительство жилья, предоставляемого по договору найма жилого помещения". Ведется постоянный учет семей, участвующих в мероприятии. Проводится информационная и разъяснительная работа среди населения по освещению целей и задач мероприятитя и вопросов по его реализации. Район ежегодно участвует в конкурсном отборе для участия в мероприятии. Администрация района  формирует списки граждан - получателей жилья по договорам найма жилых помещений в рамках Государственной программы Российской Федерации "Комплексное развитие сельских территорий"                                             Краткая характеристика выполненных мероприятий в рамках реализации мероприятия "Развитие транспортной инфраструктуры на сельских территориях": строительство подъезда к складам хранения объемистых кормов для сельскохозяйственных животных с.Медаево Чамзинского муниципального района Республики Мордовия                                                                                                       </t>
  </si>
  <si>
    <t>Краткая характеристика выполненных мероприятий:
- содержание  - 267,8 км,
- ремонт автомобильной дорогипо ул. Ленина в с. Киржеманы (2 этап) Чамзинского муниципального района Республики Мордовия;
- ремонт автомобильной дороги проезд к улице Ленина в с. Киржеманы (3 этап) Чамзинского муниципального района Республики Мордовия
- ремонт автомобильной дороги по ул. Ленина в с. Апраксино Чамзинского муниципального района Республики Мордовия.</t>
  </si>
  <si>
    <t>Краткая характеристика мероприятий                1. Организационные мероприятия.             2.Общие мероприятия по укреплению общественного порядка, обеспечению общественной безопасности и предупреждению терроризма.                                              3.Мероприятия по противодействию коррупции                                                                                                                  По невыполненным мероприятиям указать причины.                                               4.Мероприятия по укреплению общественного порядка и обеспечению  общественной безопасности в сфере защиты прав личности. 5.Мероприятия по укреплению общественного порядка и обеспечению общественной безопасности в сфере охраны прав и интересов несовершеннолетних. Профилактика и предупреждение безнадзорности и беспризорности несовершеннолетних.                          6.Мероприятия по укреплению общественного порядка и обеспечению общественной безопасности в сферах экономики и экологии. 7.Мероприятия по укреплению общественного порядка и обеспечению общественной безопасности в сфере оборота наркотических и психотропных средств.                       8.Мероприятия по укреплению общественного порядка и обеспечению общественной безопасности в сфере безопасности дорожного движения.                                            9.Развитие единой дежурно-диспетчерской службы Чамзинского муниципального района 2016 - 2026 годы                                                     
10. Реализация государственных полномочий в области законодательства об административных правонарушениях</t>
  </si>
  <si>
    <t>76</t>
  </si>
  <si>
    <t>69.7</t>
  </si>
  <si>
    <t xml:space="preserve">В рамках реализации прграммы в 2023 году были проведены следующие мероприятия:1.Нормативно - правовое и информационно - метотдическое обеспечение реализации программы. 2. Информационно - просветительские и культурно - просветительские мероприятия в рамках реализации Программы. 3. Педагогическое спровождение семьи в воппросах духовно - нравственного воспитания детей. 4. Духовно - нравственное воспитание и образование в учреждениях дошкольного, общего среднего и дополнительного образования. 5. Социальное служение и благотворительные акции. 6. Совершенствование подготовки и повышения квалифткации кадров по вопросу духовно - нравственного воспитания детей, молодежи, духовно - нравственного просвещения населения.
</t>
  </si>
  <si>
    <t>1."Информационная инфраструктура"
2. Развитие локальных вычислительных сетей (оснащение рабочими станциями, серверами и оргтехникой, системным и прикладным программным обеспечением, средствами автоматизации)
3. Организация перехода на использование отечественного программного обеспечения и платформ
4. Организация сайтов органов местного самоуправления и организаций, реализующих программы общего образования, на платформе «Госвеб».                                                  
5. Цифровая трансформация государственных (муниципальных) услуг и сервисов.
6. Цифровая трансформация государственной (муниципальной) службы.                                                    7. Обеспечение доступности массовых социально значимых услуг в электронном виде.                                  8. Организация проведения публичных слушаний по социально значимым темам с использованием функционала федеральной государственной системы ЕПГУ подсистемы платформы обратной связи.
9. Развитие межведомственного юридически значимого электронного документооборота (ЮЗЭДО) с применением электронной подписи, базирующийся на единых инфраструктурных, технологических и методологических решениях.                        10. "Информационная безопасность".
11. Разработка и внедрение нормативно-правовых документов, регламентирующих порядок создания и функционирования системы информационной безопасности в органах местного самоуправления.     
12. Организация обучения сотрудников (не менее 2ух ежегодно) органов местного самоуправления и их подведомственных организаций компетенциям цифровой экономики по программам повышения квалификации, доводимых Минцифры Республики Мордовия.                                              13. Оказание содействия гражданам в освоении компетенций цифровой экономики.                                              14. Внедрение в систему образования требований к ключевым компетенциям цифровой экономики.                                        15. Поддержка и развитие талантов, обучающихся в области математики, информатики и цифровых технологий</t>
  </si>
  <si>
    <t>Организация юридически значимого электронного документа оборота с другими ведомствами</t>
  </si>
  <si>
    <t>Доля сайтов органов местного самоуправления и учреждений, реализующий программы общего образования, размещенных на платформе «Госвеб» от общего количества органов местного самоуправления и учреждений в муниципальном районе Республики Мордовия</t>
  </si>
  <si>
    <t>Доля обращений за получением массовых социально значимых государственных и муниципальных услуг в электронном виде с использованием ЕПГУ, без необходимости личного посещения органов государственной власти, органов местного самоуправления и МФЦ, от общего количества таких услуг</t>
  </si>
  <si>
    <t>Доля проведения публичных слушаний по социально значимым темам с использованием функционала федеральной государственной системы ЕПГУ подсистемы платформы обратной связи от общего объема проведенных слушаний</t>
  </si>
  <si>
    <t>Количество муниципальных служащих и работников муниципальных учреждений, прошедших обучение компетенциям в сфере цифровой, ежегодно</t>
  </si>
  <si>
    <t>Доля расходов на закупки и/или аренду отечественного программного обеспечения и платформ от общих расходов на закупку или аренду программного обеспечения</t>
  </si>
  <si>
    <t xml:space="preserve">Краткая характеристика выполненных мероприятий в рамках реализации  мероприятия "Обеспечение жильем молодых семей". Ведется постоянный учет молодых семей, участвующих в мероприятии. Проводится информационная и разъяснительная работа среди населения по освещению целей    и задач мероприятитя и вопросов по его реализации. Район ежегодно участвует в конкурсном отборе для участия в мероприятии. Администрация района  формирует списки молодых семей-участников  мероприятия, изъявивших желание получить социальную выплату в планируемом году, выдает свидетельства о праве на получение социальной выплаты на приобретение жилого помещения или создание объекта индивидуального жилищного строительства молодым семьям-претендентам на получение социальной выплаты.     Краткая характеристика выполненных мероприятий в рамках подпрограммы "Обеспечение жилыми помещениями детей-сирот и детей, оставшихся без попечения родителей, а также лиц из их числа в Чамзинском муниципальном районе Республики Мордовия" на 2017-2025 годы: администрация района формирует списки детей-сирот, подлежащих обеспечению жилыми помещениями, осуществляет приобретение жилых помещений для включения в специализированный жилищный фонд и их  предоставление  детям -сиротам.Осуществляет госполномочия по обеспечению жильем детей-сирот.                                                                                                              </t>
  </si>
  <si>
    <t>11.Количество молодых семей, улучшивших жилищные условия ( в том числе с использованием заемных средств) при оказании содействия за счет средств всех источников финансирования</t>
  </si>
  <si>
    <t xml:space="preserve"> За 2023 год по муниципальной программе развития сельского хозяйства и регулирования рынков сельскохозяйственной продукции, сырья и продовольствия в Чамзинском муниципальном районе  выполнены следующие 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1. Мероприятие по проведению коллегий, семинаров-совещаний, участию в сельскохозяйственных выставках, ярмарках.                      2. Предоставление компенсационной выплаты молодым специалистам, трудоустроившимся в сельскохозяйственные организации и организации системы ветеринарной службы в год окончания образовательных организаций.                                                                                  3. Предоставление ежемесячной денежной выплаты молодым специалистам, трудоустроившимся в сельскохозяйственные организации и организации системы государственной ветеринарной службы в год окончания образовательных организаций.                                                                                                4. Предоставление стипендии студентам, обучающимся по очной форме обучения по сельскохозяйственным профессиям, специальностям, направлениям подготовки и взявшим на себя обязательство трудоустроиться в сельскохозяйственные организации или организации системы государственной ветеринарной службы в течение месяца после получения диплома.  
5.Мероприятие на осуществление деятельности по обращению с животными без владельцев                                                                                                                                         6.Гранты на развитие семейных ферм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</si>
  <si>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 Производство в хозяйствах всех категорий зерновых и зернобобовых в весе после доработки, тонн</t>
  </si>
  <si>
    <t>14. Производство сахарной свеклы в хозяйствах всех категорий, тонн</t>
  </si>
  <si>
    <t>15. Производство картофеля в сельскохозяйственных организациях, тонн</t>
  </si>
  <si>
    <t>16.Размер посевных площадей, занятых зерновыми, зернобобовыми, масличными  и кормовыми сельскохозяйственными культурами, га</t>
  </si>
  <si>
    <t>17Доля площади, засеваемой элитными семенами, в общей площади посевов,%</t>
  </si>
  <si>
    <t>18. Производство скота и птицы на убой в хозяйствах всех категорий ( в живом весе), тонн</t>
  </si>
  <si>
    <t>19. Производство молока в хозяйствах всех категорий, тонн</t>
  </si>
  <si>
    <t>20. Поголовье коров в хозяйствах всех категорий, голов</t>
  </si>
  <si>
    <t>21.Поголовье КРС в хозяйствах всех категорий, голов</t>
  </si>
  <si>
    <t>22. Поголовье свиней в хозяйствах всех категорий, голов</t>
  </si>
  <si>
    <t>23. Продуктивность коров в сельскохозяйственных организациях, крестьянских(фермерских) хозяйствах, включая индивидуальных предпринимателей, кг</t>
  </si>
  <si>
    <t>24.Поголовье птицы в хозяйствах всех категорий, гол</t>
  </si>
  <si>
    <t>25 Производство яиц в с/х предприятиях и КФХ , тыс.штук</t>
  </si>
  <si>
    <t>26. Выход телят на 100 коров в сельскохозяйственных организациях, голов</t>
  </si>
  <si>
    <t>27. Ввод нетелей на 100 коров в сельскохозяйственных организациях, голов</t>
  </si>
  <si>
    <t>28. Племенное условно-маточное поголовье сельскохозяйственных животных, усл.голов</t>
  </si>
  <si>
    <t>29.Прирост объема сельскохозяйственной продукции, произведенной крестьянскими (фермерскими) хозяйствами, получившими грантовую поддержку ( по отношению к предыдущему году)</t>
  </si>
  <si>
    <t>30. Объемы приобретения сельскохозяйственной техники, в том числе новой техники у производителей по льготным ценам ( со скидкой), ед</t>
  </si>
  <si>
    <t>31.Уровень обеспечения сельскохозяйственных организаций квалифицированными специалистами, %</t>
  </si>
  <si>
    <t>32. .Доля молодых специалистов в общей численности квалифицированных специалистов сельскохозяйственных организаций</t>
  </si>
  <si>
    <t>33.Количество абитуриентов, чел</t>
  </si>
  <si>
    <t>34.Количество студентов, чел</t>
  </si>
  <si>
    <t>35.Количество молодых специалистов, чел</t>
  </si>
  <si>
    <t>За 2023 год в рамках реализации  муниципальной программы «Развитие образования в Чамзинском муниципальном районе»   выполнены следующие мероприятия: развитие дошкольного, общего,  дополнительного образования детей в Чамзинском муниципальном районе; выявление и поддержка одаренных детей и молодежи в Чамзинском муниципальном районе; укрепление материально-технической базы организаций образования   Чамзинского  муниципального района; обеспечение реализации муниципальной программы  «Развитие образования в Чамзинском муниципальном районе» .</t>
  </si>
  <si>
    <t xml:space="preserve">1) Оформление технической документации, постановка на кадастровый учет муниципальных объектов, в т.ч. бесхозяйных объектов (объекты   капитального строительства, в том числе объекты ЖКХ и линейные объекты).                               2) Проведение кадастровых работ по   формированию и постановке на  государственный кадастровый учет земельных участков.                   3)  Оценка муниципальных объектов, в т.ч. бесхозяйных объектов.                                          4) Проведение кадастровых работ по формированию земельных участков неразграниченной собственности  для реализации (предоставления в аренду) через торги.                                   5) Определение рыночной стоимости земельных участков, государственная собственность на которые не разграничена с целью их продажи  путем проведения торгов (аукционов);                                                                          6) Определение рыночной величины арендной платы за пользовние земельными участками, государственная собственность на которые не разграничена с целью их предоставления в аренду путем проведения торгов (аукционов).                    7) Организация и проведение  торгов по реализации земельных участков и объектов недвижимого имущества, находящихся в муниципальной собственности.                                        8) Организация и проведения торгов по продаже права заключения договоров аренды в отношении земельных участков и объектов недвижимого имущества, находящихся в муниципальной собственности.                           9) Проведение комплексных кадастровых работ на территории Чамзинского муниципального района       </t>
  </si>
  <si>
    <t xml:space="preserve">.Краткая характеристика выполненных мероприятий.                                                                                                                                                                               За 2023 год согласно Реестра объектов инфраст-руктуры и услуг в сферах жизнедеятельности инвалидов и других маломобильных групп населения по Чамзинскому муниципальному району были выполненны следующие мероприятия:                                            на территории   п. Комсомольский                                               
1. Парк отдыха оборудован парковочным местом для инвалидов.
2. Введен в эксплуатацию «Досуговый центр и зона отдыха», оборудован пандусом для инвалидов.
 </t>
  </si>
  <si>
    <t xml:space="preserve">
В рамках реализации прграммы в 2023году были проведены следующие мероприятия:1.Совершенствование системы патриотического воспитания граждан, проживающих на территории Чамзинского муниципального района 2. Организация патриотического воспитания граждан в ходе подготовки и проведения мероприятий, посвященных юбилейным и другим памятным событиям истории России. 3. Формирование позитивного отношения общества к военной службе и положительной мотивации у молодых людей относительно прохождения военной службы по контракту и призыву. 4. Работа по развитию поискового движения.</t>
  </si>
  <si>
    <t xml:space="preserve">За 2023 год   по программе «Социальная поддержка граждан» на 2017 — 2026 годы выполненны следующие мероприятия: выдана материальная помощь отдельным категориям граждан оказавшихся в трудной жизненной ситуации; проведены мероприятия по организации отдыха и оздоровления детей.                                                                                                                    </t>
  </si>
  <si>
    <t>1.Количество граждан, улучшивших жилищные условия ( в том числе с использованием заемных средств) при оказании содействия за счет средств всех источников финансирования</t>
  </si>
  <si>
    <t>2. Количество граждан, которым предоставлены жилые помещения по  договорам найма</t>
  </si>
  <si>
    <t>Бюджет Чамзинского муниципального района на очередной финансовый год и плановый период сформирован с соблюдением норм бюджетного законодательства Российской Федерации, порядка и сроков составления и утверждения проекта бюджета Чамзинского муниципального района.
Формирование и исполнение бюджета в программном формате позволило достичь установленный Программой удельный вес расходов бюджета, формируемых в рамках муниципальных программ, в общем объеме расходов бюджета – 92,5% при запланированном 95% уровне.
В 2023 году произведены расходы на общую сумму 704 292,2 тыс.рублей, что составляет 99,1% от запланированного объема расходов. Отклонение исполнения бюджета по расходам составило -0,9% при запланированном отклонении в -5%. Основной причиной неисполнения расходной части бюджета явилось неполное поступление из республиканского бюджета безвозмездных перечислений.
Поступление доходов составило 710 605,1 тыс.рублей, в т.ч. налоговых и неналоговых – 199 629,9 тыс.рублей, что составляет 103,7% от запланированного объема доходов. Отклонение исполнения бюджета по доходам к утвержденному уровню составило +3,7% при запланированном отклонении в -5%. Темп роста поступления налоговых и неналоговых доходов бюджета по сравнению с прошлым годом в сопоставимых условиях составил 104,3%.
Отчетность об исполнении бюджета Чамзинского муниципального района ведется с соблюдением установленных бюджетным законодательством требований о ее составе. Просроченной задолженности по заработной плате и пособий по социальной помощи населению по состоянию на 01.01.2024 года не имеется.
Уровень просроченной кредиторской задолженности консолидированного бюджета по состоянию на 01.01.2024 года составил 0,13% при запланированном уровне в 1,46%. 
Размер муниципального долга по состоянию на 01.01.2024 года соответствует бюджетным ограничениям, определяемым законодательством Российской Федерации. Объем муниципального долга составил 6708,5 тыс.рублей или 3,4% от налоговых и неналоговых доходов.
Просроченная задолженность по муниципальным долговым обязательствам Чамзинского муниципального района отсутствует. Обслуживание муниципального долга осуществляется своевременно и в полном объеме. Доля расходов на обслуживание муниципального долга в 2023 году составила 0,00001% в общем объеме расходов – 6,9 тыс.рублей. 
В 2023 году особое внимание было уделено контрольным мероприятиям. В прошлом году было проведено 4 проверки, в том числе в сфере закупок – 0 проверок.</t>
  </si>
  <si>
    <t>По данной программе в 2023 году были выполнены следующие мероприятия:Приобретение дополнительной специальной техники для сбора и вывозав ТБО на сумму (план 1000,0 тыс.руб.; факт 1000,0)
Приобретение контейнеров для сбора ТБО на сумму 200,0 тыс.руб; 
 Ремонт контейнерных площадок, устройство новых контейнерных площадок на сумму  (план 501,3тыс.руб.,факт. 408.5
Ликвидация крупногабаритных отходов и отходов объектов от объектов  внешнего благоустройства  на сумму план 137,0 тыс.рублей. факт 137,0 тыс.руб
Организация и проведение экологических мероприятий для различных слоев населения, в том числе информационное просвещение. план 3878,7 тыс.руб факт 0.0</t>
  </si>
  <si>
    <t>По данной программе  в 2023 году были выполнены следующие мероприятия:                        Замена теплоизоляции на сетях теплоснабжения, 2000 м (план 1200 тыс. р., факт. 1200 тыс. р)
-Оценка запасов подводных вод по водозабору (план 150 тыс. руб, факт150 тыс. руб).
-Модернизация сетей электроснабжения (план 2000 тыс. руб, факт 2000 тыс руб).
-Проведение капитального ремонта общего имущества в МКД (Апраксино, Чамзинка, Комсомольский, Медаево) 16,7 тыс. м2 (план 14156,187 тыс руб, факт 14156.187 тыс руб).
- Приобретение материалов для проведения работ и мероприятий по текущему и капитальному ремонту объектов теплоснабжения, находящихся в муниципальной собственности, оборудования, подлежащего установке на данных объектах (план 9473,684 тыс руб, факт 9473,684 ) 
-Приобретение материалов для проведения работ и мероприятий по текущему и капитальному ремонту объектов водоснабжения, находящихся в муниципальной собственности, оборудования, подлежащего установке на данных объектах (план 0 тыс руб, факт 0   ),
- Разработка проектно-сметной документации по модернизации объектов ЖКХ (план 270,257 тыс руб факт 270,257 тыс руб)Пополнение муниципальных аварийных резервов материальных ресурсов (план 0, факт 0).</t>
  </si>
  <si>
    <t>Муниципальная программа «Защита населения и территорий от чрезвычайных ситуаций, обеспечение  пожарной безопасности и безопасности людей на водных объектах на территории Чамзинского  муниципального района»</t>
  </si>
  <si>
    <t>1) Обучение должностных лиц по гражданской обороне и ЧС.                               .                   2)  .  Создание районной автоматизированной системы централизованного оповещения населения Чамзинского района                                       3) 3)Изготовление листовок и памяток на противопожарную тематику и безопасность на воде                                                                                           4) Создание и оформление кабинета для инструктажа  и обучения ГО и ЧС                    5) 5)Приобретение методических, учебно-информационных сборников и пособий по ГО и ЧС.6)Организация обучения неработающего населения в УКП 7.)Приобретение плакатов по тематике ГО и ЧС</t>
  </si>
  <si>
    <t>1)обеспеченность сохранности имущества гражданской обороны</t>
  </si>
  <si>
    <t>2) обеспеченность техническими системами управления гражданской обороны и системами оповещения населения об опасностях</t>
  </si>
  <si>
    <t>3)  обеспеченность готовности сил и средств гражданской обороны Чамзинского муниципального района</t>
  </si>
  <si>
    <t>4) обеспеченность подготовки населения в области гражданской обороны</t>
  </si>
  <si>
    <t>5) обеспеченность защиты населения Чамзинского муниципального района от чрезвычайных ситуаций радиационного характера</t>
  </si>
  <si>
    <t>6) совершенствование системы экстренного оповещения населения, снижение пострадавших при возникновении чрезвычайных ситуаций природного и техногенного характера</t>
  </si>
  <si>
    <t>7)техническая оснащенность ЕДДС района</t>
  </si>
  <si>
    <t>8) увеличение количества профессионально подготовленных руководителей и специалистов территориальной подсистемы РСЧС Чамзинского муниципального района</t>
  </si>
  <si>
    <t>Исходя из вышеизложенного следует, что программа работает и может быть признана эффективной и целесообразной к финансированию на 2024 год.
Степень реализации основных мероприятий  составила 100%, эффективность использования финансовых средств 100,4%, степень достижения целевых значений –98,4%, уровень эффективности реализации программы – 98,8% - эффективная.</t>
  </si>
  <si>
    <t>Краткая характеристика выполненных мероприятий. В 2023 году в рамках Программы выполнены следующие мероприятия:
-Анализ муниципальной нормативной правовой базы на предмет своевременного устранения выявленных  нарушений действующего законодательства;
-Совершенствование работы, направленной на приоритетное применение мер по предупреждению и борьбе с коррупцией на муниципальной службе;
-Автоматизация кадровых процедур, повышение качества и эффективности муниципальной службы;
-Создание материально- технической базы для обеспечения деятельности органов местного самоуправления;
-Совершенствование средств и методов информирования населения о деятельности органов местного самоуправления;
-Проведение мониторинга с целью исследования уровня открытости, гласности и доступности муниципальной службы, получение информации об эффективности и результативности работы органов местного самоуправления поселений;
-Формирование системы денежного содержания и иных выплат, в том числе материального стимулирования, должностных лиц и муниципальных служащих к эффективному достижению качественных конечных результатов профессиональной служебной деятельности;
-Мониторинг муниципальных программ и планов подготовки, переподготовки и повышения квалификации кадров органов местного самоуправления;
-Разработка на основе кадрового мониторинга плана обучения муниципальных служащих;
-Совершенствование механизма формирования, подготовки и использова­ния кадрового резерва для замещения вакантных должностей муниципальной службы;
-Участие должностных лиц, осуществляющих свои полномочия на постоянной основе, муниципальных служащих органов местного самоуправления Чамзинского муниципального района в семинарах, совещаниях, конференциях по вопросам развития муниципальной службы, обмену опытом работы в органах местного самоуправления;
-Формирование системы гарантий, предоставляемых муниципальным служащим (пенсионное обеспечение за выслугу лет);
Планируемый объем расходов на реализацию программных мероприятий в 2023 году составил1901,7 тыс. рублей. Запланированные в бюджете муниципального района средства на реализацию мероприятий программы освоены в сумме 1901,7 тыс.руб., что составило 100 процентов.
Исходя из вышеизложенного следует, что программа работает и может быть признана эффективной и целесообразной к финансированию на 2023 год с учетом корректировки объемов финансирования.
Степень достижения целевых значений показателей  программы 110%.
Уровень эффективности реализации программы 112%.</t>
  </si>
  <si>
    <t>Итог</t>
  </si>
  <si>
    <r>
      <t xml:space="preserve">Программа включает в себя 5 подразделов:
1. «Развитие промышленного комплекса»;                         2. «Формирование благоприятной инвестиционной среды»;                                                                                3. «Развитие инфраструктуры потребительского рынка товаров, работ и услуг»;
4. «Развитие конкуренции»;                                                     5. «Стратегическое планирование».
  </t>
    </r>
    <r>
      <rPr>
        <u/>
        <sz val="12"/>
        <rFont val="Times New Roman"/>
        <family val="1"/>
        <charset val="204"/>
      </rPr>
      <t xml:space="preserve"> В 2022 году профинансированы следующие мероприятия:</t>
    </r>
    <r>
      <rPr>
        <sz val="12"/>
        <rFont val="Times New Roman"/>
        <family val="1"/>
        <charset val="204"/>
      </rPr>
      <t xml:space="preserve">
 </t>
    </r>
    <r>
      <rPr>
        <u/>
        <sz val="12"/>
        <rFont val="Times New Roman"/>
        <family val="1"/>
        <charset val="204"/>
      </rPr>
      <t xml:space="preserve">Подраздел 1: "Развитие промышленного комплекса", </t>
    </r>
    <r>
      <rPr>
        <sz val="12"/>
        <rFont val="Times New Roman"/>
        <family val="1"/>
        <charset val="204"/>
      </rPr>
      <t xml:space="preserve">                                             ","Строительство нового завода по переработке молока – ООО "Мечта" прогноз 2500000 тыс.руб., освоено 3522000.0 тыс.руб.; " Строительство элеватора " ООО "Комбис" прогноз 575000,00 тыс.рублей, освоено -14395,00 тыс. рублей; ООО «КомбиС» - «Установка линии по производству комбикорма» прогноз 375000,00 тыс.рублей, освоено -105900,00 тыс. рублей   «Приобретение транспортного средства» АО «Лато» прогноз 23000,0 тыс.руб.,  освоено    60000,0 тыс.руб.;   «Строительство завода по производству сухих строительных смесей»,     ООО"МАГМА" прогноз 113983,4 тыс. рублей, освоено 70990,0 тыс. рублей,  "Приобретение транспортных средств" ООО"Магма ХД" прогноз - 100000.0 тыс. руб., освоено106000.0 тыс. рублей, АО "Мордовцемент" прогноз 57820 тыс. руб., освоено 228245,0 тыс.  рублей.                        
</t>
    </r>
    <r>
      <rPr>
        <u/>
        <sz val="12"/>
        <rFont val="Times New Roman"/>
        <family val="1"/>
        <charset val="204"/>
      </rPr>
      <t>Подраздел 2 «Формирование благоприятной инвестиционной среды»</t>
    </r>
    <r>
      <rPr>
        <sz val="12"/>
        <rFont val="Times New Roman"/>
        <family val="1"/>
        <charset val="204"/>
      </rPr>
      <t xml:space="preserve"> не предусмотрено финансирование.
</t>
    </r>
    <r>
      <rPr>
        <u/>
        <sz val="12"/>
        <rFont val="Times New Roman"/>
        <family val="1"/>
        <charset val="204"/>
      </rPr>
      <t>Подраздел 3. "Развитие инфраструктуры потребительского рынка товаров, работ и услуг"</t>
    </r>
    <r>
      <rPr>
        <sz val="12"/>
        <rFont val="Times New Roman"/>
        <family val="1"/>
        <charset val="204"/>
      </rPr>
      <t xml:space="preserve">,    Благоустройство территории Торгового центра , расположенного по адресу :Чамзинский район, рп. Комсомольский,Микро-2,д.17. прогноз 6000,0 тыс. руб., реализовано 6000,0 тыс. руб. ИП Игонин А.Е."Обновление транспортных средств", прогноз 3800,0 тыс. руб., реализовано 1740,0 тыс. руб. ; Строительство кафе "Встреча" расположенного по адресу :Чамзинский район, рп. Чамзинка, ул. Зеленая,8б прогноз 2000,0 тыс. руб., реализовано 2000,0 тыс. руб
</t>
    </r>
    <r>
      <rPr>
        <u/>
        <sz val="12"/>
        <rFont val="Times New Roman"/>
        <family val="1"/>
        <charset val="204"/>
      </rPr>
      <t>Подраздел 4 "Развитие конкуренции"</t>
    </r>
    <r>
      <rPr>
        <sz val="12"/>
        <rFont val="Times New Roman"/>
        <family val="1"/>
        <charset val="204"/>
      </rPr>
      <t xml:space="preserve">-не предусмотрено финансирование.                                                                </t>
    </r>
    <r>
      <rPr>
        <u/>
        <sz val="12"/>
        <rFont val="Times New Roman"/>
        <family val="1"/>
        <charset val="204"/>
      </rPr>
      <t>Подраздел 5 "Стратегическое планирование"</t>
    </r>
    <r>
      <rPr>
        <sz val="12"/>
        <rFont val="Times New Roman"/>
        <family val="1"/>
        <charset val="204"/>
      </rPr>
      <t xml:space="preserve"> - не предусмотрено финансирование.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</si>
</sst>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 ;\-#,##0.0\ "/>
    <numFmt numFmtId="166" formatCode="0.0"/>
    <numFmt numFmtId="167" formatCode="_(* #,##0.00_);_(* \(#,##0.00\);_(* &quot;-&quot;??_);_(@_)"/>
    <numFmt numFmtId="168" formatCode="_-* #,##0.0_р_._-;\-* #,##0.0_р_._-;_-* &quot;-&quot;?_р_._-;_-@_-"/>
    <numFmt numFmtId="169" formatCode="[$-419]General"/>
    <numFmt numFmtId="170" formatCode="#,##0.000_ ;\-#,##0.000\ "/>
    <numFmt numFmtId="171" formatCode="0.000"/>
    <numFmt numFmtId="172" formatCode="#,##0.0"/>
    <numFmt numFmtId="173" formatCode="[$-419]#,##0"/>
    <numFmt numFmtId="174" formatCode="&quot; &quot;#,##0.0&quot;    &quot;;&quot;-&quot;#,##0.0&quot;    &quot;;&quot; -&quot;#&quot;    &quot;;@&quot; &quot;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</font>
    <font>
      <sz val="12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05">
    <xf numFmtId="0" fontId="0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23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93">
    <xf numFmtId="0" fontId="0" fillId="0" borderId="0" xfId="0"/>
    <xf numFmtId="0" fontId="21" fillId="0" borderId="0" xfId="2"/>
    <xf numFmtId="0" fontId="4" fillId="2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textRotation="90" wrapText="1"/>
    </xf>
    <xf numFmtId="165" fontId="6" fillId="4" borderId="2" xfId="106" applyNumberFormat="1" applyFont="1" applyFill="1" applyBorder="1" applyAlignment="1">
      <alignment horizontal="center" vertical="center"/>
    </xf>
    <xf numFmtId="166" fontId="6" fillId="4" borderId="2" xfId="106" applyNumberFormat="1" applyFont="1" applyFill="1" applyBorder="1" applyAlignment="1">
      <alignment horizontal="center" vertical="center" wrapText="1"/>
    </xf>
    <xf numFmtId="2" fontId="6" fillId="4" borderId="2" xfId="106" applyNumberFormat="1" applyFont="1" applyFill="1" applyBorder="1" applyAlignment="1">
      <alignment horizontal="center" vertical="center"/>
    </xf>
    <xf numFmtId="16" fontId="5" fillId="3" borderId="2" xfId="2" applyNumberFormat="1" applyFont="1" applyFill="1" applyBorder="1" applyAlignment="1">
      <alignment horizontal="center" vertical="center" textRotation="90" wrapText="1"/>
    </xf>
    <xf numFmtId="165" fontId="5" fillId="3" borderId="2" xfId="106" applyNumberFormat="1" applyFont="1" applyFill="1" applyBorder="1" applyAlignment="1">
      <alignment horizontal="center" vertical="center" wrapText="1"/>
    </xf>
    <xf numFmtId="165" fontId="5" fillId="0" borderId="2" xfId="106" applyNumberFormat="1" applyFont="1" applyBorder="1" applyAlignment="1">
      <alignment horizontal="center" vertical="center" wrapText="1"/>
    </xf>
    <xf numFmtId="166" fontId="6" fillId="3" borderId="2" xfId="106" applyNumberFormat="1" applyFont="1" applyFill="1" applyBorder="1" applyAlignment="1">
      <alignment horizontal="center" vertical="center" wrapText="1"/>
    </xf>
    <xf numFmtId="2" fontId="6" fillId="3" borderId="2" xfId="106" applyNumberFormat="1" applyFont="1" applyFill="1" applyBorder="1" applyAlignment="1">
      <alignment horizontal="center" vertical="center"/>
    </xf>
    <xf numFmtId="165" fontId="5" fillId="0" borderId="2" xfId="106" applyNumberFormat="1" applyFont="1" applyBorder="1" applyAlignment="1">
      <alignment horizontal="center" vertical="center"/>
    </xf>
    <xf numFmtId="2" fontId="5" fillId="3" borderId="2" xfId="106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textRotation="90" wrapText="1"/>
    </xf>
    <xf numFmtId="0" fontId="4" fillId="0" borderId="3" xfId="2" applyFont="1" applyBorder="1" applyAlignment="1">
      <alignment horizontal="center" vertical="center" wrapText="1"/>
    </xf>
    <xf numFmtId="2" fontId="6" fillId="3" borderId="3" xfId="106" applyNumberFormat="1" applyFont="1" applyFill="1" applyBorder="1" applyAlignment="1">
      <alignment horizontal="center" vertical="center"/>
    </xf>
    <xf numFmtId="2" fontId="6" fillId="3" borderId="4" xfId="106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2" fontId="6" fillId="3" borderId="1" xfId="106" applyNumberFormat="1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14" fillId="0" borderId="0" xfId="0" applyFont="1"/>
    <xf numFmtId="0" fontId="4" fillId="0" borderId="1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57" applyFont="1" applyFill="1" applyBorder="1" applyAlignment="1">
      <alignment horizontal="center" vertical="center" wrapText="1"/>
    </xf>
    <xf numFmtId="0" fontId="20" fillId="0" borderId="0" xfId="2" applyFont="1" applyFill="1" applyBorder="1"/>
    <xf numFmtId="0" fontId="19" fillId="0" borderId="0" xfId="2" applyFont="1" applyFill="1" applyBorder="1"/>
    <xf numFmtId="0" fontId="20" fillId="0" borderId="0" xfId="2" applyFont="1" applyFill="1"/>
    <xf numFmtId="0" fontId="19" fillId="0" borderId="0" xfId="2" applyFont="1" applyFill="1"/>
    <xf numFmtId="0" fontId="18" fillId="0" borderId="0" xfId="0" applyFont="1" applyFill="1"/>
    <xf numFmtId="0" fontId="13" fillId="0" borderId="0" xfId="0" applyFont="1" applyFill="1" applyAlignment="1">
      <alignment vertical="center"/>
    </xf>
    <xf numFmtId="0" fontId="17" fillId="0" borderId="0" xfId="0" applyFont="1" applyFill="1"/>
    <xf numFmtId="168" fontId="17" fillId="0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4" fillId="0" borderId="0" xfId="57" applyFont="1" applyFill="1" applyBorder="1" applyAlignment="1">
      <alignment horizontal="center" vertical="center" wrapText="1"/>
    </xf>
    <xf numFmtId="0" fontId="4" fillId="0" borderId="2" xfId="57" applyFont="1" applyFill="1" applyBorder="1" applyAlignment="1">
      <alignment horizontal="center" vertical="center" wrapText="1"/>
    </xf>
    <xf numFmtId="0" fontId="5" fillId="5" borderId="2" xfId="57" applyFont="1" applyFill="1" applyBorder="1" applyAlignment="1">
      <alignment horizontal="center" vertical="center" wrapText="1"/>
    </xf>
    <xf numFmtId="0" fontId="5" fillId="5" borderId="6" xfId="57" applyFont="1" applyFill="1" applyBorder="1" applyAlignment="1">
      <alignment horizontal="center" vertical="center" wrapText="1"/>
    </xf>
    <xf numFmtId="0" fontId="5" fillId="5" borderId="5" xfId="57" applyFont="1" applyFill="1" applyBorder="1" applyAlignment="1">
      <alignment horizontal="center" vertical="center" wrapText="1"/>
    </xf>
    <xf numFmtId="0" fontId="5" fillId="5" borderId="7" xfId="57" applyFont="1" applyFill="1" applyBorder="1" applyAlignment="1">
      <alignment horizontal="center" vertical="center" wrapText="1"/>
    </xf>
    <xf numFmtId="0" fontId="5" fillId="5" borderId="0" xfId="57" applyFont="1" applyFill="1" applyBorder="1" applyAlignment="1">
      <alignment horizontal="center" vertical="center" wrapText="1"/>
    </xf>
    <xf numFmtId="0" fontId="27" fillId="5" borderId="0" xfId="2" applyFont="1" applyFill="1" applyBorder="1"/>
    <xf numFmtId="0" fontId="27" fillId="5" borderId="0" xfId="2" applyFont="1" applyFill="1"/>
    <xf numFmtId="168" fontId="27" fillId="5" borderId="0" xfId="2" applyNumberFormat="1" applyFont="1" applyFill="1"/>
    <xf numFmtId="0" fontId="24" fillId="5" borderId="0" xfId="0" applyFont="1" applyFill="1"/>
    <xf numFmtId="2" fontId="6" fillId="5" borderId="2" xfId="106" applyNumberFormat="1" applyFont="1" applyFill="1" applyBorder="1" applyAlignment="1">
      <alignment vertical="top" wrapText="1"/>
    </xf>
    <xf numFmtId="2" fontId="6" fillId="5" borderId="5" xfId="2" applyNumberFormat="1" applyFont="1" applyFill="1" applyBorder="1" applyAlignment="1">
      <alignment vertical="center" textRotation="90" wrapText="1"/>
    </xf>
    <xf numFmtId="2" fontId="6" fillId="5" borderId="2" xfId="106" applyNumberFormat="1" applyFont="1" applyFill="1" applyBorder="1" applyAlignment="1">
      <alignment vertical="center" wrapText="1"/>
    </xf>
    <xf numFmtId="2" fontId="6" fillId="5" borderId="32" xfId="106" applyNumberFormat="1" applyFont="1" applyFill="1" applyBorder="1" applyAlignment="1">
      <alignment vertical="center" wrapText="1"/>
    </xf>
    <xf numFmtId="2" fontId="0" fillId="0" borderId="0" xfId="0" applyNumberFormat="1" applyFill="1"/>
    <xf numFmtId="2" fontId="6" fillId="5" borderId="2" xfId="106" applyNumberFormat="1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166" fontId="30" fillId="0" borderId="0" xfId="0" applyNumberFormat="1" applyFont="1" applyFill="1"/>
    <xf numFmtId="43" fontId="31" fillId="0" borderId="0" xfId="0" applyNumberFormat="1" applyFont="1" applyFill="1"/>
    <xf numFmtId="0" fontId="6" fillId="6" borderId="2" xfId="106" applyNumberFormat="1" applyFont="1" applyFill="1" applyBorder="1" applyAlignment="1">
      <alignment vertical="top" wrapText="1"/>
    </xf>
    <xf numFmtId="2" fontId="6" fillId="6" borderId="5" xfId="2" applyNumberFormat="1" applyFont="1" applyFill="1" applyBorder="1" applyAlignment="1">
      <alignment vertical="center" textRotation="90" wrapText="1"/>
    </xf>
    <xf numFmtId="166" fontId="6" fillId="6" borderId="2" xfId="106" applyNumberFormat="1" applyFont="1" applyFill="1" applyBorder="1" applyAlignment="1">
      <alignment vertical="center" wrapText="1"/>
    </xf>
    <xf numFmtId="166" fontId="6" fillId="6" borderId="32" xfId="106" applyNumberFormat="1" applyFont="1" applyFill="1" applyBorder="1" applyAlignment="1">
      <alignment vertical="center" wrapText="1"/>
    </xf>
    <xf numFmtId="166" fontId="5" fillId="6" borderId="2" xfId="106" applyNumberFormat="1" applyFont="1" applyFill="1" applyBorder="1" applyAlignment="1">
      <alignment vertical="top" wrapText="1"/>
    </xf>
    <xf numFmtId="166" fontId="5" fillId="6" borderId="2" xfId="2" applyNumberFormat="1" applyFont="1" applyFill="1" applyBorder="1" applyAlignment="1">
      <alignment horizontal="center" wrapText="1"/>
    </xf>
    <xf numFmtId="166" fontId="10" fillId="6" borderId="2" xfId="2" applyNumberFormat="1" applyFont="1" applyFill="1" applyBorder="1" applyAlignment="1">
      <alignment horizontal="center"/>
    </xf>
    <xf numFmtId="2" fontId="5" fillId="6" borderId="5" xfId="2" applyNumberFormat="1" applyFont="1" applyFill="1" applyBorder="1" applyAlignment="1">
      <alignment vertical="center" textRotation="90" wrapText="1"/>
    </xf>
    <xf numFmtId="166" fontId="5" fillId="6" borderId="2" xfId="2" applyNumberFormat="1" applyFont="1" applyFill="1" applyBorder="1" applyAlignment="1">
      <alignment vertical="center" wrapText="1"/>
    </xf>
    <xf numFmtId="166" fontId="5" fillId="6" borderId="2" xfId="2" applyNumberFormat="1" applyFont="1" applyFill="1" applyBorder="1" applyAlignment="1">
      <alignment vertical="top" wrapText="1"/>
    </xf>
    <xf numFmtId="2" fontId="5" fillId="6" borderId="2" xfId="0" applyNumberFormat="1" applyFont="1" applyFill="1" applyBorder="1" applyAlignment="1">
      <alignment wrapText="1"/>
    </xf>
    <xf numFmtId="2" fontId="5" fillId="6" borderId="5" xfId="0" applyNumberFormat="1" applyFont="1" applyFill="1" applyBorder="1" applyAlignment="1">
      <alignment horizontal="center" wrapText="1"/>
    </xf>
    <xf numFmtId="2" fontId="5" fillId="6" borderId="2" xfId="2" applyNumberFormat="1" applyFont="1" applyFill="1" applyBorder="1" applyAlignment="1">
      <alignment horizontal="center" wrapText="1"/>
    </xf>
    <xf numFmtId="2" fontId="5" fillId="6" borderId="0" xfId="0" applyNumberFormat="1" applyFont="1" applyFill="1" applyBorder="1" applyAlignment="1">
      <alignment horizontal="center" wrapText="1"/>
    </xf>
    <xf numFmtId="2" fontId="28" fillId="6" borderId="11" xfId="0" applyNumberFormat="1" applyFont="1" applyFill="1" applyBorder="1" applyAlignment="1"/>
    <xf numFmtId="166" fontId="28" fillId="6" borderId="0" xfId="0" applyNumberFormat="1" applyFont="1" applyFill="1" applyBorder="1" applyAlignment="1"/>
    <xf numFmtId="166" fontId="28" fillId="6" borderId="12" xfId="0" applyNumberFormat="1" applyFont="1" applyFill="1" applyBorder="1" applyAlignment="1"/>
    <xf numFmtId="2" fontId="5" fillId="6" borderId="8" xfId="0" applyNumberFormat="1" applyFont="1" applyFill="1" applyBorder="1" applyAlignment="1">
      <alignment wrapText="1"/>
    </xf>
    <xf numFmtId="2" fontId="5" fillId="6" borderId="9" xfId="0" applyNumberFormat="1" applyFont="1" applyFill="1" applyBorder="1" applyAlignment="1">
      <alignment vertical="top" wrapText="1"/>
    </xf>
    <xf numFmtId="2" fontId="5" fillId="6" borderId="10" xfId="2" applyNumberFormat="1" applyFont="1" applyFill="1" applyBorder="1" applyAlignment="1">
      <alignment vertical="center" wrapText="1"/>
    </xf>
    <xf numFmtId="166" fontId="10" fillId="6" borderId="10" xfId="2" applyNumberFormat="1" applyFont="1" applyFill="1" applyBorder="1" applyAlignment="1">
      <alignment horizontal="center"/>
    </xf>
    <xf numFmtId="2" fontId="28" fillId="6" borderId="13" xfId="0" applyNumberFormat="1" applyFont="1" applyFill="1" applyBorder="1" applyAlignment="1"/>
    <xf numFmtId="2" fontId="28" fillId="6" borderId="14" xfId="0" applyNumberFormat="1" applyFont="1" applyFill="1" applyBorder="1" applyAlignment="1"/>
    <xf numFmtId="2" fontId="28" fillId="6" borderId="15" xfId="0" applyNumberFormat="1" applyFont="1" applyFill="1" applyBorder="1" applyAlignment="1"/>
    <xf numFmtId="166" fontId="5" fillId="6" borderId="25" xfId="2" applyNumberFormat="1" applyFont="1" applyFill="1" applyBorder="1" applyAlignment="1">
      <alignment horizontal="center" vertical="top" wrapText="1"/>
    </xf>
    <xf numFmtId="2" fontId="6" fillId="6" borderId="2" xfId="106" applyNumberFormat="1" applyFont="1" applyFill="1" applyBorder="1" applyAlignment="1">
      <alignment vertical="top" wrapText="1"/>
    </xf>
    <xf numFmtId="2" fontId="5" fillId="6" borderId="32" xfId="0" applyNumberFormat="1" applyFont="1" applyFill="1" applyBorder="1" applyAlignment="1">
      <alignment vertical="top" wrapText="1"/>
    </xf>
    <xf numFmtId="0" fontId="4" fillId="6" borderId="2" xfId="0" applyFont="1" applyFill="1" applyBorder="1" applyAlignment="1">
      <alignment horizontal="center" vertical="center" wrapText="1"/>
    </xf>
    <xf numFmtId="166" fontId="4" fillId="6" borderId="5" xfId="2" applyNumberFormat="1" applyFont="1" applyFill="1" applyBorder="1" applyAlignment="1">
      <alignment horizontal="center" vertical="center"/>
    </xf>
    <xf numFmtId="2" fontId="5" fillId="6" borderId="4" xfId="0" applyNumberFormat="1" applyFont="1" applyFill="1" applyBorder="1" applyAlignment="1">
      <alignment vertical="top" wrapText="1"/>
    </xf>
    <xf numFmtId="166" fontId="5" fillId="6" borderId="5" xfId="0" applyNumberFormat="1" applyFont="1" applyFill="1" applyBorder="1" applyAlignment="1">
      <alignment horizontal="center" vertical="center" wrapText="1"/>
    </xf>
    <xf numFmtId="166" fontId="5" fillId="6" borderId="5" xfId="2" applyNumberFormat="1" applyFont="1" applyFill="1" applyBorder="1" applyAlignment="1">
      <alignment horizontal="center" vertical="center" wrapText="1"/>
    </xf>
    <xf numFmtId="166" fontId="10" fillId="6" borderId="2" xfId="2" applyNumberFormat="1" applyFont="1" applyFill="1" applyBorder="1" applyAlignment="1">
      <alignment horizontal="center" vertical="center"/>
    </xf>
    <xf numFmtId="2" fontId="5" fillId="6" borderId="2" xfId="0" applyNumberFormat="1" applyFont="1" applyFill="1" applyBorder="1" applyAlignment="1">
      <alignment vertical="top" wrapText="1"/>
    </xf>
    <xf numFmtId="2" fontId="5" fillId="6" borderId="40" xfId="2" applyNumberFormat="1" applyFont="1" applyFill="1" applyBorder="1" applyAlignment="1">
      <alignment vertical="top" wrapText="1"/>
    </xf>
    <xf numFmtId="2" fontId="28" fillId="6" borderId="4" xfId="0" applyNumberFormat="1" applyFont="1" applyFill="1" applyBorder="1" applyAlignment="1"/>
    <xf numFmtId="2" fontId="28" fillId="6" borderId="2" xfId="0" applyNumberFormat="1" applyFont="1" applyFill="1" applyBorder="1" applyAlignment="1"/>
    <xf numFmtId="166" fontId="28" fillId="6" borderId="14" xfId="0" applyNumberFormat="1" applyFont="1" applyFill="1" applyBorder="1" applyAlignment="1"/>
    <xf numFmtId="166" fontId="28" fillId="6" borderId="15" xfId="0" applyNumberFormat="1" applyFont="1" applyFill="1" applyBorder="1" applyAlignment="1"/>
    <xf numFmtId="0" fontId="5" fillId="6" borderId="2" xfId="106" applyNumberFormat="1" applyFont="1" applyFill="1" applyBorder="1" applyAlignment="1">
      <alignment horizontal="left" vertical="center" wrapText="1"/>
    </xf>
    <xf numFmtId="0" fontId="5" fillId="6" borderId="2" xfId="2" applyFont="1" applyFill="1" applyBorder="1" applyAlignment="1">
      <alignment horizontal="center" wrapText="1"/>
    </xf>
    <xf numFmtId="0" fontId="4" fillId="6" borderId="2" xfId="2" applyFont="1" applyFill="1" applyBorder="1" applyAlignment="1">
      <alignment horizontal="center" wrapText="1"/>
    </xf>
    <xf numFmtId="0" fontId="20" fillId="6" borderId="2" xfId="2" applyFont="1" applyFill="1" applyBorder="1" applyAlignment="1">
      <alignment horizontal="center"/>
    </xf>
    <xf numFmtId="0" fontId="4" fillId="6" borderId="2" xfId="2" applyFont="1" applyFill="1" applyBorder="1" applyAlignment="1">
      <alignment horizontal="left" vertical="center" wrapText="1"/>
    </xf>
    <xf numFmtId="170" fontId="4" fillId="6" borderId="2" xfId="2" applyNumberFormat="1" applyFont="1" applyFill="1" applyBorder="1" applyAlignment="1">
      <alignment horizontal="center" vertical="center" wrapText="1"/>
    </xf>
    <xf numFmtId="2" fontId="5" fillId="6" borderId="2" xfId="2" applyNumberFormat="1" applyFont="1" applyFill="1" applyBorder="1" applyAlignment="1">
      <alignment vertical="top" wrapText="1"/>
    </xf>
    <xf numFmtId="2" fontId="5" fillId="6" borderId="2" xfId="2" applyNumberFormat="1" applyFont="1" applyFill="1" applyBorder="1" applyAlignment="1">
      <alignment horizontal="center" vertical="center" wrapText="1"/>
    </xf>
    <xf numFmtId="2" fontId="5" fillId="6" borderId="2" xfId="2" applyNumberFormat="1" applyFont="1" applyFill="1" applyBorder="1" applyAlignment="1">
      <alignment vertical="center" wrapText="1"/>
    </xf>
    <xf numFmtId="2" fontId="28" fillId="6" borderId="8" xfId="0" applyNumberFormat="1" applyFont="1" applyFill="1" applyBorder="1" applyAlignment="1"/>
    <xf numFmtId="2" fontId="28" fillId="6" borderId="9" xfId="0" applyNumberFormat="1" applyFont="1" applyFill="1" applyBorder="1" applyAlignment="1"/>
    <xf numFmtId="2" fontId="28" fillId="6" borderId="10" xfId="0" applyNumberFormat="1" applyFont="1" applyFill="1" applyBorder="1" applyAlignment="1"/>
    <xf numFmtId="2" fontId="5" fillId="6" borderId="5" xfId="2" applyNumberFormat="1" applyFont="1" applyFill="1" applyBorder="1" applyAlignment="1">
      <alignment vertical="top" wrapText="1"/>
    </xf>
    <xf numFmtId="2" fontId="28" fillId="6" borderId="0" xfId="0" applyNumberFormat="1" applyFont="1" applyFill="1" applyBorder="1" applyAlignment="1"/>
    <xf numFmtId="2" fontId="28" fillId="6" borderId="12" xfId="0" applyNumberFormat="1" applyFont="1" applyFill="1" applyBorder="1" applyAlignment="1"/>
    <xf numFmtId="0" fontId="6" fillId="7" borderId="2" xfId="106" applyNumberFormat="1" applyFont="1" applyFill="1" applyBorder="1" applyAlignment="1">
      <alignment vertical="top" wrapText="1"/>
    </xf>
    <xf numFmtId="2" fontId="6" fillId="7" borderId="2" xfId="106" applyNumberFormat="1" applyFont="1" applyFill="1" applyBorder="1" applyAlignment="1">
      <alignment vertical="top" wrapText="1"/>
    </xf>
    <xf numFmtId="2" fontId="6" fillId="7" borderId="5" xfId="2" applyNumberFormat="1" applyFont="1" applyFill="1" applyBorder="1" applyAlignment="1">
      <alignment vertical="center" textRotation="90" wrapText="1"/>
    </xf>
    <xf numFmtId="166" fontId="6" fillId="7" borderId="2" xfId="106" applyNumberFormat="1" applyFont="1" applyFill="1" applyBorder="1" applyAlignment="1">
      <alignment vertical="center" wrapText="1"/>
    </xf>
    <xf numFmtId="0" fontId="34" fillId="7" borderId="2" xfId="0" applyFont="1" applyFill="1" applyBorder="1" applyAlignment="1">
      <alignment wrapText="1"/>
    </xf>
    <xf numFmtId="0" fontId="5" fillId="7" borderId="2" xfId="2" applyFont="1" applyFill="1" applyBorder="1" applyAlignment="1">
      <alignment horizontal="center" vertical="top" wrapText="1"/>
    </xf>
    <xf numFmtId="0" fontId="4" fillId="7" borderId="2" xfId="2" applyFont="1" applyFill="1" applyBorder="1" applyAlignment="1">
      <alignment horizontal="center" vertical="top" wrapText="1"/>
    </xf>
    <xf numFmtId="0" fontId="20" fillId="7" borderId="2" xfId="2" applyFont="1" applyFill="1" applyBorder="1" applyAlignment="1">
      <alignment horizontal="center" vertical="top"/>
    </xf>
    <xf numFmtId="2" fontId="5" fillId="7" borderId="5" xfId="2" applyNumberFormat="1" applyFont="1" applyFill="1" applyBorder="1" applyAlignment="1">
      <alignment vertical="center" textRotation="90" wrapText="1"/>
    </xf>
    <xf numFmtId="166" fontId="5" fillId="7" borderId="2" xfId="2" applyNumberFormat="1" applyFont="1" applyFill="1" applyBorder="1" applyAlignment="1">
      <alignment vertical="center" wrapText="1"/>
    </xf>
    <xf numFmtId="168" fontId="4" fillId="7" borderId="2" xfId="2" applyNumberFormat="1" applyFont="1" applyFill="1" applyBorder="1" applyAlignment="1">
      <alignment horizontal="center" vertical="center" wrapText="1"/>
    </xf>
    <xf numFmtId="2" fontId="28" fillId="7" borderId="8" xfId="0" applyNumberFormat="1" applyFont="1" applyFill="1" applyBorder="1" applyAlignment="1"/>
    <xf numFmtId="2" fontId="28" fillId="7" borderId="9" xfId="0" applyNumberFormat="1" applyFont="1" applyFill="1" applyBorder="1" applyAlignment="1"/>
    <xf numFmtId="2" fontId="28" fillId="7" borderId="10" xfId="0" applyNumberFormat="1" applyFont="1" applyFill="1" applyBorder="1" applyAlignment="1"/>
    <xf numFmtId="2" fontId="5" fillId="7" borderId="5" xfId="2" applyNumberFormat="1" applyFont="1" applyFill="1" applyBorder="1" applyAlignment="1">
      <alignment vertical="top" wrapText="1"/>
    </xf>
    <xf numFmtId="2" fontId="28" fillId="7" borderId="2" xfId="0" applyNumberFormat="1" applyFont="1" applyFill="1" applyBorder="1" applyAlignment="1">
      <alignment horizontal="center" vertical="top"/>
    </xf>
    <xf numFmtId="166" fontId="10" fillId="7" borderId="2" xfId="2" applyNumberFormat="1" applyFont="1" applyFill="1" applyBorder="1" applyAlignment="1">
      <alignment horizontal="center" vertical="top"/>
    </xf>
    <xf numFmtId="2" fontId="28" fillId="7" borderId="13" xfId="0" applyNumberFormat="1" applyFont="1" applyFill="1" applyBorder="1" applyAlignment="1"/>
    <xf numFmtId="2" fontId="28" fillId="7" borderId="14" xfId="0" applyNumberFormat="1" applyFont="1" applyFill="1" applyBorder="1" applyAlignment="1"/>
    <xf numFmtId="2" fontId="28" fillId="7" borderId="15" xfId="0" applyNumberFormat="1" applyFont="1" applyFill="1" applyBorder="1" applyAlignment="1"/>
    <xf numFmtId="166" fontId="5" fillId="7" borderId="25" xfId="2" applyNumberFormat="1" applyFont="1" applyFill="1" applyBorder="1" applyAlignment="1">
      <alignment horizontal="center" vertical="top" wrapText="1"/>
    </xf>
    <xf numFmtId="166" fontId="5" fillId="6" borderId="2" xfId="2" applyNumberFormat="1" applyFont="1" applyFill="1" applyBorder="1" applyAlignment="1">
      <alignment horizontal="center" vertical="center" wrapText="1"/>
    </xf>
    <xf numFmtId="2" fontId="6" fillId="6" borderId="2" xfId="106" applyNumberFormat="1" applyFont="1" applyFill="1" applyBorder="1" applyAlignment="1">
      <alignment horizontal="center" vertical="center" wrapText="1"/>
    </xf>
    <xf numFmtId="0" fontId="6" fillId="8" borderId="2" xfId="106" applyNumberFormat="1" applyFont="1" applyFill="1" applyBorder="1" applyAlignment="1">
      <alignment vertical="top" wrapText="1"/>
    </xf>
    <xf numFmtId="2" fontId="6" fillId="8" borderId="2" xfId="106" applyNumberFormat="1" applyFont="1" applyFill="1" applyBorder="1" applyAlignment="1">
      <alignment vertical="top" wrapText="1"/>
    </xf>
    <xf numFmtId="2" fontId="6" fillId="8" borderId="5" xfId="2" applyNumberFormat="1" applyFont="1" applyFill="1" applyBorder="1" applyAlignment="1">
      <alignment vertical="center" textRotation="90" wrapText="1"/>
    </xf>
    <xf numFmtId="166" fontId="6" fillId="8" borderId="2" xfId="106" applyNumberFormat="1" applyFont="1" applyFill="1" applyBorder="1" applyAlignment="1">
      <alignment vertical="center" wrapText="1"/>
    </xf>
    <xf numFmtId="166" fontId="6" fillId="8" borderId="32" xfId="106" applyNumberFormat="1" applyFont="1" applyFill="1" applyBorder="1" applyAlignment="1">
      <alignment vertical="center" wrapText="1"/>
    </xf>
    <xf numFmtId="2" fontId="5" fillId="8" borderId="34" xfId="0" applyNumberFormat="1" applyFont="1" applyFill="1" applyBorder="1" applyAlignment="1">
      <alignment vertical="center" wrapText="1"/>
    </xf>
    <xf numFmtId="0" fontId="35" fillId="8" borderId="37" xfId="0" applyFont="1" applyFill="1" applyBorder="1" applyAlignment="1">
      <alignment horizontal="center" vertical="center" wrapText="1"/>
    </xf>
    <xf numFmtId="0" fontId="4" fillId="8" borderId="2" xfId="2" applyFont="1" applyFill="1" applyBorder="1" applyAlignment="1">
      <alignment horizontal="center" vertical="center" wrapText="1"/>
    </xf>
    <xf numFmtId="166" fontId="10" fillId="8" borderId="2" xfId="2" applyNumberFormat="1" applyFont="1" applyFill="1" applyBorder="1" applyAlignment="1">
      <alignment vertical="center"/>
    </xf>
    <xf numFmtId="2" fontId="5" fillId="8" borderId="5" xfId="2" applyNumberFormat="1" applyFont="1" applyFill="1" applyBorder="1" applyAlignment="1">
      <alignment vertical="center" textRotation="90" wrapText="1"/>
    </xf>
    <xf numFmtId="166" fontId="5" fillId="8" borderId="2" xfId="2" applyNumberFormat="1" applyFont="1" applyFill="1" applyBorder="1" applyAlignment="1">
      <alignment vertical="center" wrapText="1"/>
    </xf>
    <xf numFmtId="2" fontId="5" fillId="8" borderId="35" xfId="0" applyNumberFormat="1" applyFont="1" applyFill="1" applyBorder="1" applyAlignment="1">
      <alignment vertical="center" wrapText="1"/>
    </xf>
    <xf numFmtId="0" fontId="35" fillId="8" borderId="38" xfId="0" applyFont="1" applyFill="1" applyBorder="1" applyAlignment="1">
      <alignment horizontal="center" vertical="center" wrapText="1"/>
    </xf>
    <xf numFmtId="2" fontId="5" fillId="8" borderId="2" xfId="2" applyNumberFormat="1" applyFont="1" applyFill="1" applyBorder="1" applyAlignment="1">
      <alignment vertical="top" wrapText="1"/>
    </xf>
    <xf numFmtId="2" fontId="5" fillId="8" borderId="2" xfId="2" applyNumberFormat="1" applyFont="1" applyFill="1" applyBorder="1" applyAlignment="1">
      <alignment horizontal="center" vertical="center" wrapText="1"/>
    </xf>
    <xf numFmtId="2" fontId="4" fillId="8" borderId="2" xfId="2" applyNumberFormat="1" applyFont="1" applyFill="1" applyBorder="1" applyAlignment="1">
      <alignment horizontal="center" vertical="center" wrapText="1"/>
    </xf>
    <xf numFmtId="168" fontId="4" fillId="8" borderId="2" xfId="2" applyNumberFormat="1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2" fontId="28" fillId="8" borderId="8" xfId="0" applyNumberFormat="1" applyFont="1" applyFill="1" applyBorder="1" applyAlignment="1"/>
    <xf numFmtId="2" fontId="28" fillId="8" borderId="9" xfId="0" applyNumberFormat="1" applyFont="1" applyFill="1" applyBorder="1" applyAlignment="1"/>
    <xf numFmtId="2" fontId="28" fillId="8" borderId="10" xfId="0" applyNumberFormat="1" applyFont="1" applyFill="1" applyBorder="1" applyAlignment="1"/>
    <xf numFmtId="0" fontId="30" fillId="8" borderId="2" xfId="0" applyFont="1" applyFill="1" applyBorder="1" applyAlignment="1">
      <alignment horizontal="center" vertical="center"/>
    </xf>
    <xf numFmtId="2" fontId="28" fillId="8" borderId="11" xfId="0" applyNumberFormat="1" applyFont="1" applyFill="1" applyBorder="1" applyAlignment="1"/>
    <xf numFmtId="2" fontId="28" fillId="8" borderId="0" xfId="0" applyNumberFormat="1" applyFont="1" applyFill="1" applyAlignment="1"/>
    <xf numFmtId="2" fontId="28" fillId="8" borderId="12" xfId="0" applyNumberFormat="1" applyFont="1" applyFill="1" applyBorder="1" applyAlignment="1"/>
    <xf numFmtId="171" fontId="30" fillId="8" borderId="2" xfId="0" applyNumberFormat="1" applyFont="1" applyFill="1" applyBorder="1" applyAlignment="1">
      <alignment horizontal="center" vertical="center"/>
    </xf>
    <xf numFmtId="2" fontId="28" fillId="8" borderId="13" xfId="0" applyNumberFormat="1" applyFont="1" applyFill="1" applyBorder="1" applyAlignment="1"/>
    <xf numFmtId="2" fontId="28" fillId="8" borderId="14" xfId="0" applyNumberFormat="1" applyFont="1" applyFill="1" applyBorder="1" applyAlignment="1"/>
    <xf numFmtId="2" fontId="28" fillId="8" borderId="15" xfId="0" applyNumberFormat="1" applyFont="1" applyFill="1" applyBorder="1" applyAlignment="1"/>
    <xf numFmtId="166" fontId="5" fillId="8" borderId="25" xfId="2" applyNumberFormat="1" applyFont="1" applyFill="1" applyBorder="1" applyAlignment="1">
      <alignment horizontal="center" vertical="top" wrapText="1"/>
    </xf>
    <xf numFmtId="0" fontId="6" fillId="9" borderId="2" xfId="106" applyNumberFormat="1" applyFont="1" applyFill="1" applyBorder="1" applyAlignment="1">
      <alignment vertical="top" wrapText="1"/>
    </xf>
    <xf numFmtId="166" fontId="6" fillId="9" borderId="2" xfId="106" applyNumberFormat="1" applyFont="1" applyFill="1" applyBorder="1" applyAlignment="1">
      <alignment vertical="center" wrapText="1"/>
    </xf>
    <xf numFmtId="166" fontId="6" fillId="9" borderId="32" xfId="106" applyNumberFormat="1" applyFont="1" applyFill="1" applyBorder="1" applyAlignment="1">
      <alignment vertical="center" wrapText="1"/>
    </xf>
    <xf numFmtId="2" fontId="5" fillId="9" borderId="2" xfId="106" applyNumberFormat="1" applyFont="1" applyFill="1" applyBorder="1" applyAlignment="1">
      <alignment vertical="top" wrapText="1"/>
    </xf>
    <xf numFmtId="2" fontId="28" fillId="9" borderId="13" xfId="0" applyNumberFormat="1" applyFont="1" applyFill="1" applyBorder="1" applyAlignment="1"/>
    <xf numFmtId="2" fontId="28" fillId="9" borderId="14" xfId="0" applyNumberFormat="1" applyFont="1" applyFill="1" applyBorder="1" applyAlignment="1"/>
    <xf numFmtId="2" fontId="28" fillId="9" borderId="15" xfId="0" applyNumberFormat="1" applyFont="1" applyFill="1" applyBorder="1" applyAlignment="1"/>
    <xf numFmtId="0" fontId="6" fillId="10" borderId="2" xfId="106" applyNumberFormat="1" applyFont="1" applyFill="1" applyBorder="1" applyAlignment="1">
      <alignment vertical="top" wrapText="1"/>
    </xf>
    <xf numFmtId="2" fontId="6" fillId="10" borderId="2" xfId="106" applyNumberFormat="1" applyFont="1" applyFill="1" applyBorder="1" applyAlignment="1">
      <alignment vertical="top" wrapText="1"/>
    </xf>
    <xf numFmtId="2" fontId="6" fillId="10" borderId="5" xfId="309" applyNumberFormat="1" applyFont="1" applyFill="1" applyBorder="1" applyAlignment="1">
      <alignment vertical="center" textRotation="90" wrapText="1"/>
    </xf>
    <xf numFmtId="166" fontId="6" fillId="10" borderId="2" xfId="106" applyNumberFormat="1" applyFont="1" applyFill="1" applyBorder="1" applyAlignment="1">
      <alignment vertical="center" wrapText="1"/>
    </xf>
    <xf numFmtId="166" fontId="6" fillId="10" borderId="32" xfId="106" applyNumberFormat="1" applyFont="1" applyFill="1" applyBorder="1" applyAlignment="1">
      <alignment vertical="center" wrapText="1"/>
    </xf>
    <xf numFmtId="2" fontId="5" fillId="10" borderId="2" xfId="106" applyNumberFormat="1" applyFont="1" applyFill="1" applyBorder="1" applyAlignment="1">
      <alignment vertical="top" wrapText="1"/>
    </xf>
    <xf numFmtId="166" fontId="5" fillId="10" borderId="2" xfId="309" applyNumberFormat="1" applyFont="1" applyFill="1" applyBorder="1" applyAlignment="1">
      <alignment horizontal="center" vertical="center" wrapText="1"/>
    </xf>
    <xf numFmtId="166" fontId="10" fillId="10" borderId="2" xfId="309" applyNumberFormat="1" applyFont="1" applyFill="1" applyBorder="1" applyAlignment="1">
      <alignment horizontal="center" vertical="center"/>
    </xf>
    <xf numFmtId="2" fontId="5" fillId="10" borderId="5" xfId="309" applyNumberFormat="1" applyFont="1" applyFill="1" applyBorder="1" applyAlignment="1">
      <alignment vertical="center" textRotation="90" wrapText="1"/>
    </xf>
    <xf numFmtId="2" fontId="5" fillId="10" borderId="2" xfId="309" applyNumberFormat="1" applyFont="1" applyFill="1" applyBorder="1" applyAlignment="1">
      <alignment vertical="top" wrapText="1"/>
    </xf>
    <xf numFmtId="2" fontId="5" fillId="10" borderId="2" xfId="309" applyNumberFormat="1" applyFont="1" applyFill="1" applyBorder="1" applyAlignment="1">
      <alignment vertical="center" wrapText="1"/>
    </xf>
    <xf numFmtId="166" fontId="10" fillId="10" borderId="2" xfId="309" applyNumberFormat="1" applyFont="1" applyFill="1" applyBorder="1" applyAlignment="1">
      <alignment horizontal="center"/>
    </xf>
    <xf numFmtId="2" fontId="28" fillId="10" borderId="8" xfId="0" applyNumberFormat="1" applyFont="1" applyFill="1" applyBorder="1" applyAlignment="1"/>
    <xf numFmtId="2" fontId="28" fillId="10" borderId="9" xfId="0" applyNumberFormat="1" applyFont="1" applyFill="1" applyBorder="1" applyAlignment="1"/>
    <xf numFmtId="2" fontId="28" fillId="10" borderId="10" xfId="0" applyNumberFormat="1" applyFont="1" applyFill="1" applyBorder="1" applyAlignment="1"/>
    <xf numFmtId="2" fontId="5" fillId="10" borderId="5" xfId="309" applyNumberFormat="1" applyFont="1" applyFill="1" applyBorder="1" applyAlignment="1">
      <alignment vertical="top" wrapText="1"/>
    </xf>
    <xf numFmtId="2" fontId="28" fillId="10" borderId="2" xfId="0" applyNumberFormat="1" applyFont="1" applyFill="1" applyBorder="1" applyAlignment="1"/>
    <xf numFmtId="2" fontId="28" fillId="10" borderId="11" xfId="0" applyNumberFormat="1" applyFont="1" applyFill="1" applyBorder="1" applyAlignment="1"/>
    <xf numFmtId="2" fontId="28" fillId="10" borderId="0" xfId="0" applyNumberFormat="1" applyFont="1" applyFill="1" applyBorder="1" applyAlignment="1"/>
    <xf numFmtId="2" fontId="28" fillId="10" borderId="12" xfId="0" applyNumberFormat="1" applyFont="1" applyFill="1" applyBorder="1" applyAlignment="1"/>
    <xf numFmtId="2" fontId="28" fillId="10" borderId="13" xfId="0" applyNumberFormat="1" applyFont="1" applyFill="1" applyBorder="1" applyAlignment="1"/>
    <xf numFmtId="2" fontId="28" fillId="10" borderId="14" xfId="0" applyNumberFormat="1" applyFont="1" applyFill="1" applyBorder="1" applyAlignment="1"/>
    <xf numFmtId="2" fontId="28" fillId="10" borderId="15" xfId="0" applyNumberFormat="1" applyFont="1" applyFill="1" applyBorder="1" applyAlignment="1"/>
    <xf numFmtId="166" fontId="5" fillId="10" borderId="25" xfId="309" applyNumberFormat="1" applyFont="1" applyFill="1" applyBorder="1" applyAlignment="1">
      <alignment horizontal="center" vertical="top" wrapText="1"/>
    </xf>
    <xf numFmtId="2" fontId="5" fillId="10" borderId="2" xfId="309" applyNumberFormat="1" applyFont="1" applyFill="1" applyBorder="1" applyAlignment="1">
      <alignment horizontal="left" vertical="top" wrapText="1"/>
    </xf>
    <xf numFmtId="0" fontId="6" fillId="11" borderId="2" xfId="106" applyNumberFormat="1" applyFont="1" applyFill="1" applyBorder="1" applyAlignment="1">
      <alignment vertical="top" wrapText="1"/>
    </xf>
    <xf numFmtId="2" fontId="6" fillId="11" borderId="2" xfId="106" applyNumberFormat="1" applyFont="1" applyFill="1" applyBorder="1" applyAlignment="1">
      <alignment vertical="top" wrapText="1"/>
    </xf>
    <xf numFmtId="2" fontId="6" fillId="11" borderId="5" xfId="2" applyNumberFormat="1" applyFont="1" applyFill="1" applyBorder="1" applyAlignment="1">
      <alignment vertical="center" textRotation="90" wrapText="1"/>
    </xf>
    <xf numFmtId="166" fontId="6" fillId="11" borderId="2" xfId="106" applyNumberFormat="1" applyFont="1" applyFill="1" applyBorder="1" applyAlignment="1">
      <alignment vertical="center" wrapText="1"/>
    </xf>
    <xf numFmtId="166" fontId="6" fillId="11" borderId="32" xfId="106" applyNumberFormat="1" applyFont="1" applyFill="1" applyBorder="1" applyAlignment="1">
      <alignment vertical="center" wrapText="1"/>
    </xf>
    <xf numFmtId="2" fontId="5" fillId="11" borderId="2" xfId="106" applyNumberFormat="1" applyFont="1" applyFill="1" applyBorder="1" applyAlignment="1">
      <alignment vertical="top" wrapText="1"/>
    </xf>
    <xf numFmtId="0" fontId="5" fillId="11" borderId="2" xfId="2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166" fontId="10" fillId="11" borderId="2" xfId="2" applyNumberFormat="1" applyFont="1" applyFill="1" applyBorder="1" applyAlignment="1">
      <alignment horizontal="center" vertical="center"/>
    </xf>
    <xf numFmtId="2" fontId="5" fillId="11" borderId="5" xfId="2" applyNumberFormat="1" applyFont="1" applyFill="1" applyBorder="1" applyAlignment="1">
      <alignment vertical="center" textRotation="90" wrapText="1"/>
    </xf>
    <xf numFmtId="168" fontId="4" fillId="11" borderId="2" xfId="2" applyNumberFormat="1" applyFont="1" applyFill="1" applyBorder="1" applyAlignment="1">
      <alignment horizontal="center" vertical="center" wrapText="1"/>
    </xf>
    <xf numFmtId="2" fontId="5" fillId="11" borderId="2" xfId="2" applyNumberFormat="1" applyFont="1" applyFill="1" applyBorder="1" applyAlignment="1">
      <alignment vertical="top" wrapText="1"/>
    </xf>
    <xf numFmtId="2" fontId="28" fillId="11" borderId="11" xfId="0" applyNumberFormat="1" applyFont="1" applyFill="1" applyBorder="1" applyAlignment="1"/>
    <xf numFmtId="2" fontId="28" fillId="11" borderId="0" xfId="0" applyNumberFormat="1" applyFont="1" applyFill="1" applyBorder="1" applyAlignment="1"/>
    <xf numFmtId="2" fontId="28" fillId="11" borderId="12" xfId="0" applyNumberFormat="1" applyFont="1" applyFill="1" applyBorder="1" applyAlignment="1"/>
    <xf numFmtId="2" fontId="28" fillId="11" borderId="5" xfId="0" applyNumberFormat="1" applyFont="1" applyFill="1" applyBorder="1" applyAlignment="1">
      <alignment vertical="top"/>
    </xf>
    <xf numFmtId="2" fontId="28" fillId="11" borderId="2" xfId="0" applyNumberFormat="1" applyFont="1" applyFill="1" applyBorder="1" applyAlignment="1"/>
    <xf numFmtId="166" fontId="10" fillId="11" borderId="2" xfId="2" applyNumberFormat="1" applyFont="1" applyFill="1" applyBorder="1" applyAlignment="1">
      <alignment horizontal="center"/>
    </xf>
    <xf numFmtId="2" fontId="28" fillId="11" borderId="13" xfId="0" applyNumberFormat="1" applyFont="1" applyFill="1" applyBorder="1" applyAlignment="1"/>
    <xf numFmtId="2" fontId="28" fillId="11" borderId="14" xfId="0" applyNumberFormat="1" applyFont="1" applyFill="1" applyBorder="1" applyAlignment="1"/>
    <xf numFmtId="2" fontId="28" fillId="11" borderId="15" xfId="0" applyNumberFormat="1" applyFont="1" applyFill="1" applyBorder="1" applyAlignment="1"/>
    <xf numFmtId="166" fontId="5" fillId="11" borderId="25" xfId="2" applyNumberFormat="1" applyFont="1" applyFill="1" applyBorder="1" applyAlignment="1">
      <alignment horizontal="center" vertical="top" wrapText="1"/>
    </xf>
    <xf numFmtId="0" fontId="6" fillId="12" borderId="2" xfId="106" applyNumberFormat="1" applyFont="1" applyFill="1" applyBorder="1" applyAlignment="1">
      <alignment vertical="top" wrapText="1"/>
    </xf>
    <xf numFmtId="2" fontId="6" fillId="12" borderId="2" xfId="106" applyNumberFormat="1" applyFont="1" applyFill="1" applyBorder="1" applyAlignment="1">
      <alignment vertical="top" wrapText="1"/>
    </xf>
    <xf numFmtId="2" fontId="6" fillId="12" borderId="5" xfId="2" applyNumberFormat="1" applyFont="1" applyFill="1" applyBorder="1" applyAlignment="1">
      <alignment vertical="center" textRotation="90" wrapText="1"/>
    </xf>
    <xf numFmtId="166" fontId="6" fillId="12" borderId="2" xfId="106" applyNumberFormat="1" applyFont="1" applyFill="1" applyBorder="1" applyAlignment="1">
      <alignment vertical="center" wrapText="1"/>
    </xf>
    <xf numFmtId="166" fontId="6" fillId="12" borderId="32" xfId="106" applyNumberFormat="1" applyFont="1" applyFill="1" applyBorder="1" applyAlignment="1">
      <alignment vertical="center" wrapText="1"/>
    </xf>
    <xf numFmtId="2" fontId="5" fillId="12" borderId="2" xfId="106" applyNumberFormat="1" applyFont="1" applyFill="1" applyBorder="1" applyAlignment="1">
      <alignment vertical="top" wrapText="1"/>
    </xf>
    <xf numFmtId="0" fontId="36" fillId="12" borderId="2" xfId="2" applyFont="1" applyFill="1" applyBorder="1" applyAlignment="1">
      <alignment horizontal="center" vertical="center" wrapText="1"/>
    </xf>
    <xf numFmtId="0" fontId="14" fillId="12" borderId="2" xfId="2" applyFont="1" applyFill="1" applyBorder="1" applyAlignment="1">
      <alignment horizontal="center" vertical="center" wrapText="1"/>
    </xf>
    <xf numFmtId="166" fontId="37" fillId="12" borderId="2" xfId="2" applyNumberFormat="1" applyFont="1" applyFill="1" applyBorder="1" applyAlignment="1">
      <alignment horizontal="center"/>
    </xf>
    <xf numFmtId="2" fontId="5" fillId="12" borderId="5" xfId="2" applyNumberFormat="1" applyFont="1" applyFill="1" applyBorder="1" applyAlignment="1">
      <alignment vertical="center" textRotation="90" wrapText="1"/>
    </xf>
    <xf numFmtId="166" fontId="5" fillId="12" borderId="2" xfId="2" applyNumberFormat="1" applyFont="1" applyFill="1" applyBorder="1" applyAlignment="1">
      <alignment vertical="center" wrapText="1"/>
    </xf>
    <xf numFmtId="2" fontId="5" fillId="12" borderId="2" xfId="2" applyNumberFormat="1" applyFont="1" applyFill="1" applyBorder="1" applyAlignment="1">
      <alignment vertical="top" wrapText="1"/>
    </xf>
    <xf numFmtId="49" fontId="36" fillId="12" borderId="2" xfId="2" applyNumberFormat="1" applyFont="1" applyFill="1" applyBorder="1" applyAlignment="1">
      <alignment horizontal="center" vertical="center" wrapText="1"/>
    </xf>
    <xf numFmtId="49" fontId="14" fillId="12" borderId="2" xfId="2" applyNumberFormat="1" applyFont="1" applyFill="1" applyBorder="1" applyAlignment="1">
      <alignment horizontal="center" vertical="center" wrapText="1"/>
    </xf>
    <xf numFmtId="168" fontId="4" fillId="12" borderId="2" xfId="2" applyNumberFormat="1" applyFont="1" applyFill="1" applyBorder="1" applyAlignment="1">
      <alignment horizontal="center" vertical="center" wrapText="1"/>
    </xf>
    <xf numFmtId="2" fontId="28" fillId="12" borderId="8" xfId="0" applyNumberFormat="1" applyFont="1" applyFill="1" applyBorder="1" applyAlignment="1"/>
    <xf numFmtId="2" fontId="28" fillId="12" borderId="9" xfId="0" applyNumberFormat="1" applyFont="1" applyFill="1" applyBorder="1" applyAlignment="1"/>
    <xf numFmtId="2" fontId="28" fillId="12" borderId="10" xfId="0" applyNumberFormat="1" applyFont="1" applyFill="1" applyBorder="1" applyAlignment="1"/>
    <xf numFmtId="2" fontId="5" fillId="12" borderId="5" xfId="2" applyNumberFormat="1" applyFont="1" applyFill="1" applyBorder="1" applyAlignment="1">
      <alignment vertical="top" wrapText="1"/>
    </xf>
    <xf numFmtId="0" fontId="31" fillId="12" borderId="2" xfId="0" applyFont="1" applyFill="1" applyBorder="1" applyAlignment="1">
      <alignment horizontal="center"/>
    </xf>
    <xf numFmtId="2" fontId="28" fillId="12" borderId="11" xfId="0" applyNumberFormat="1" applyFont="1" applyFill="1" applyBorder="1" applyAlignment="1"/>
    <xf numFmtId="2" fontId="28" fillId="12" borderId="0" xfId="0" applyNumberFormat="1" applyFont="1" applyFill="1" applyBorder="1" applyAlignment="1"/>
    <xf numFmtId="2" fontId="28" fillId="12" borderId="12" xfId="0" applyNumberFormat="1" applyFont="1" applyFill="1" applyBorder="1" applyAlignment="1"/>
    <xf numFmtId="2" fontId="28" fillId="12" borderId="13" xfId="0" applyNumberFormat="1" applyFont="1" applyFill="1" applyBorder="1" applyAlignment="1"/>
    <xf numFmtId="2" fontId="28" fillId="12" borderId="14" xfId="0" applyNumberFormat="1" applyFont="1" applyFill="1" applyBorder="1" applyAlignment="1"/>
    <xf numFmtId="2" fontId="28" fillId="12" borderId="15" xfId="0" applyNumberFormat="1" applyFont="1" applyFill="1" applyBorder="1" applyAlignment="1"/>
    <xf numFmtId="166" fontId="5" fillId="12" borderId="25" xfId="2" applyNumberFormat="1" applyFont="1" applyFill="1" applyBorder="1" applyAlignment="1">
      <alignment horizontal="center" vertical="top" wrapText="1"/>
    </xf>
    <xf numFmtId="0" fontId="6" fillId="9" borderId="2" xfId="106" applyNumberFormat="1" applyFont="1" applyFill="1" applyBorder="1" applyAlignment="1">
      <alignment vertical="center" wrapText="1"/>
    </xf>
    <xf numFmtId="2" fontId="6" fillId="9" borderId="2" xfId="106" applyNumberFormat="1" applyFont="1" applyFill="1" applyBorder="1" applyAlignment="1">
      <alignment vertical="center" wrapText="1"/>
    </xf>
    <xf numFmtId="2" fontId="6" fillId="9" borderId="5" xfId="2" applyNumberFormat="1" applyFont="1" applyFill="1" applyBorder="1" applyAlignment="1">
      <alignment vertical="center" textRotation="90" wrapText="1"/>
    </xf>
    <xf numFmtId="2" fontId="5" fillId="9" borderId="2" xfId="106" applyNumberFormat="1" applyFont="1" applyFill="1" applyBorder="1" applyAlignment="1">
      <alignment vertical="center" wrapText="1"/>
    </xf>
    <xf numFmtId="0" fontId="36" fillId="9" borderId="2" xfId="2" applyFont="1" applyFill="1" applyBorder="1" applyAlignment="1">
      <alignment horizontal="center" vertical="center" wrapText="1"/>
    </xf>
    <xf numFmtId="0" fontId="14" fillId="9" borderId="2" xfId="2" applyFont="1" applyFill="1" applyBorder="1" applyAlignment="1">
      <alignment horizontal="center" vertical="center" wrapText="1"/>
    </xf>
    <xf numFmtId="166" fontId="10" fillId="9" borderId="2" xfId="2" applyNumberFormat="1" applyFont="1" applyFill="1" applyBorder="1" applyAlignment="1">
      <alignment horizontal="center" vertical="center"/>
    </xf>
    <xf numFmtId="2" fontId="5" fillId="9" borderId="5" xfId="2" applyNumberFormat="1" applyFont="1" applyFill="1" applyBorder="1" applyAlignment="1">
      <alignment vertical="center" textRotation="90" wrapText="1"/>
    </xf>
    <xf numFmtId="166" fontId="5" fillId="9" borderId="2" xfId="2" applyNumberFormat="1" applyFont="1" applyFill="1" applyBorder="1" applyAlignment="1">
      <alignment vertical="center" wrapText="1"/>
    </xf>
    <xf numFmtId="2" fontId="5" fillId="9" borderId="2" xfId="2" applyNumberFormat="1" applyFont="1" applyFill="1" applyBorder="1" applyAlignment="1">
      <alignment vertical="center" wrapText="1"/>
    </xf>
    <xf numFmtId="0" fontId="36" fillId="9" borderId="2" xfId="2" applyFont="1" applyFill="1" applyBorder="1" applyAlignment="1">
      <alignment horizontal="center" vertical="top" wrapText="1"/>
    </xf>
    <xf numFmtId="0" fontId="14" fillId="9" borderId="2" xfId="2" applyFont="1" applyFill="1" applyBorder="1" applyAlignment="1">
      <alignment horizontal="center" vertical="top" wrapText="1"/>
    </xf>
    <xf numFmtId="2" fontId="28" fillId="9" borderId="13" xfId="0" applyNumberFormat="1" applyFont="1" applyFill="1" applyBorder="1" applyAlignment="1">
      <alignment vertical="center"/>
    </xf>
    <xf numFmtId="2" fontId="28" fillId="9" borderId="14" xfId="0" applyNumberFormat="1" applyFont="1" applyFill="1" applyBorder="1" applyAlignment="1">
      <alignment vertical="center"/>
    </xf>
    <xf numFmtId="2" fontId="28" fillId="9" borderId="15" xfId="0" applyNumberFormat="1" applyFont="1" applyFill="1" applyBorder="1" applyAlignment="1">
      <alignment vertical="center"/>
    </xf>
    <xf numFmtId="166" fontId="5" fillId="9" borderId="25" xfId="2" applyNumberFormat="1" applyFont="1" applyFill="1" applyBorder="1" applyAlignment="1">
      <alignment horizontal="center" vertical="center" wrapText="1"/>
    </xf>
    <xf numFmtId="166" fontId="5" fillId="9" borderId="2" xfId="114" applyNumberFormat="1" applyFont="1" applyFill="1" applyBorder="1" applyAlignment="1">
      <alignment horizontal="center" vertical="center" wrapText="1"/>
    </xf>
    <xf numFmtId="2" fontId="5" fillId="9" borderId="2" xfId="2" applyNumberFormat="1" applyFont="1" applyFill="1" applyBorder="1" applyAlignment="1">
      <alignment vertical="top" wrapText="1"/>
    </xf>
    <xf numFmtId="166" fontId="5" fillId="9" borderId="2" xfId="114" applyNumberFormat="1" applyFont="1" applyFill="1" applyBorder="1" applyAlignment="1">
      <alignment vertical="center" wrapText="1"/>
    </xf>
    <xf numFmtId="166" fontId="10" fillId="9" borderId="2" xfId="2" applyNumberFormat="1" applyFont="1" applyFill="1" applyBorder="1" applyAlignment="1">
      <alignment horizontal="center"/>
    </xf>
    <xf numFmtId="166" fontId="5" fillId="9" borderId="25" xfId="2" applyNumberFormat="1" applyFont="1" applyFill="1" applyBorder="1" applyAlignment="1">
      <alignment horizontal="center" vertical="top" wrapText="1"/>
    </xf>
    <xf numFmtId="0" fontId="6" fillId="13" borderId="2" xfId="106" applyNumberFormat="1" applyFont="1" applyFill="1" applyBorder="1" applyAlignment="1">
      <alignment vertical="top" wrapText="1"/>
    </xf>
    <xf numFmtId="2" fontId="6" fillId="13" borderId="5" xfId="2" applyNumberFormat="1" applyFont="1" applyFill="1" applyBorder="1" applyAlignment="1">
      <alignment vertical="center" textRotation="90" wrapText="1"/>
    </xf>
    <xf numFmtId="166" fontId="6" fillId="13" borderId="2" xfId="106" applyNumberFormat="1" applyFont="1" applyFill="1" applyBorder="1" applyAlignment="1">
      <alignment vertical="center" wrapText="1"/>
    </xf>
    <xf numFmtId="166" fontId="6" fillId="13" borderId="32" xfId="106" applyNumberFormat="1" applyFont="1" applyFill="1" applyBorder="1" applyAlignment="1">
      <alignment vertical="center" wrapText="1"/>
    </xf>
    <xf numFmtId="0" fontId="35" fillId="13" borderId="2" xfId="0" applyFont="1" applyFill="1" applyBorder="1" applyAlignment="1">
      <alignment vertical="top" wrapText="1"/>
    </xf>
    <xf numFmtId="0" fontId="39" fillId="13" borderId="2" xfId="2" applyFont="1" applyFill="1" applyBorder="1" applyAlignment="1">
      <alignment horizontal="center" vertical="top" wrapText="1"/>
    </xf>
    <xf numFmtId="0" fontId="40" fillId="13" borderId="2" xfId="2" applyFont="1" applyFill="1" applyBorder="1" applyAlignment="1">
      <alignment horizontal="center" vertical="top" wrapText="1"/>
    </xf>
    <xf numFmtId="0" fontId="40" fillId="13" borderId="2" xfId="2" applyFont="1" applyFill="1" applyBorder="1" applyAlignment="1">
      <alignment horizontal="center" vertical="top"/>
    </xf>
    <xf numFmtId="2" fontId="5" fillId="13" borderId="5" xfId="2" applyNumberFormat="1" applyFont="1" applyFill="1" applyBorder="1" applyAlignment="1">
      <alignment vertical="center" textRotation="90" wrapText="1"/>
    </xf>
    <xf numFmtId="166" fontId="5" fillId="13" borderId="2" xfId="2" applyNumberFormat="1" applyFont="1" applyFill="1" applyBorder="1" applyAlignment="1">
      <alignment vertical="center" wrapText="1"/>
    </xf>
    <xf numFmtId="0" fontId="35" fillId="13" borderId="2" xfId="0" applyFont="1" applyFill="1" applyBorder="1" applyAlignment="1">
      <alignment horizontal="left" vertical="top" wrapText="1"/>
    </xf>
    <xf numFmtId="0" fontId="4" fillId="13" borderId="2" xfId="2" applyNumberFormat="1" applyFont="1" applyFill="1" applyBorder="1" applyAlignment="1">
      <alignment horizontal="left" vertical="top" wrapText="1"/>
    </xf>
    <xf numFmtId="168" fontId="4" fillId="13" borderId="2" xfId="2" applyNumberFormat="1" applyFont="1" applyFill="1" applyBorder="1" applyAlignment="1">
      <alignment horizontal="center" vertical="center" wrapText="1"/>
    </xf>
    <xf numFmtId="0" fontId="41" fillId="13" borderId="2" xfId="0" applyFont="1" applyFill="1" applyBorder="1" applyAlignment="1">
      <alignment horizontal="center" vertical="top"/>
    </xf>
    <xf numFmtId="2" fontId="28" fillId="13" borderId="8" xfId="0" applyNumberFormat="1" applyFont="1" applyFill="1" applyBorder="1" applyAlignment="1"/>
    <xf numFmtId="2" fontId="28" fillId="13" borderId="9" xfId="0" applyNumberFormat="1" applyFont="1" applyFill="1" applyBorder="1" applyAlignment="1"/>
    <xf numFmtId="2" fontId="28" fillId="13" borderId="10" xfId="0" applyNumberFormat="1" applyFont="1" applyFill="1" applyBorder="1" applyAlignment="1"/>
    <xf numFmtId="2" fontId="28" fillId="13" borderId="11" xfId="0" applyNumberFormat="1" applyFont="1" applyFill="1" applyBorder="1" applyAlignment="1"/>
    <xf numFmtId="2" fontId="28" fillId="13" borderId="0" xfId="0" applyNumberFormat="1" applyFont="1" applyFill="1" applyBorder="1" applyAlignment="1"/>
    <xf numFmtId="2" fontId="28" fillId="13" borderId="12" xfId="0" applyNumberFormat="1" applyFont="1" applyFill="1" applyBorder="1" applyAlignment="1"/>
    <xf numFmtId="0" fontId="35" fillId="13" borderId="64" xfId="0" applyFont="1" applyFill="1" applyBorder="1" applyAlignment="1">
      <alignment horizontal="justify" vertical="center" wrapText="1"/>
    </xf>
    <xf numFmtId="0" fontId="35" fillId="13" borderId="34" xfId="0" applyFont="1" applyFill="1" applyBorder="1" applyAlignment="1">
      <alignment horizontal="justify" vertical="center" wrapText="1"/>
    </xf>
    <xf numFmtId="0" fontId="35" fillId="13" borderId="38" xfId="0" applyFont="1" applyFill="1" applyBorder="1" applyAlignment="1">
      <alignment horizontal="justify" vertical="center" wrapText="1"/>
    </xf>
    <xf numFmtId="0" fontId="42" fillId="13" borderId="2" xfId="2" applyFont="1" applyFill="1" applyBorder="1" applyAlignment="1">
      <alignment horizontal="center" vertical="top"/>
    </xf>
    <xf numFmtId="0" fontId="4" fillId="13" borderId="5" xfId="2" applyNumberFormat="1" applyFont="1" applyFill="1" applyBorder="1" applyAlignment="1">
      <alignment horizontal="left" vertical="top" wrapText="1"/>
    </xf>
    <xf numFmtId="0" fontId="38" fillId="13" borderId="37" xfId="0" applyFont="1" applyFill="1" applyBorder="1" applyAlignment="1">
      <alignment horizontal="justify" vertical="center" wrapText="1"/>
    </xf>
    <xf numFmtId="0" fontId="35" fillId="13" borderId="14" xfId="0" applyFont="1" applyFill="1" applyBorder="1" applyAlignment="1">
      <alignment horizontal="justify" vertical="center" wrapText="1"/>
    </xf>
    <xf numFmtId="166" fontId="5" fillId="13" borderId="25" xfId="2" applyNumberFormat="1" applyFont="1" applyFill="1" applyBorder="1" applyAlignment="1">
      <alignment horizontal="center" vertical="top" wrapText="1"/>
    </xf>
    <xf numFmtId="2" fontId="5" fillId="13" borderId="5" xfId="0" applyNumberFormat="1" applyFont="1" applyFill="1" applyBorder="1" applyAlignment="1">
      <alignment vertical="top" wrapText="1"/>
    </xf>
    <xf numFmtId="2" fontId="28" fillId="13" borderId="2" xfId="0" applyNumberFormat="1" applyFont="1" applyFill="1" applyBorder="1" applyAlignment="1"/>
    <xf numFmtId="166" fontId="10" fillId="13" borderId="2" xfId="2" applyNumberFormat="1" applyFont="1" applyFill="1" applyBorder="1" applyAlignment="1">
      <alignment horizontal="center"/>
    </xf>
    <xf numFmtId="2" fontId="5" fillId="13" borderId="9" xfId="0" applyNumberFormat="1" applyFont="1" applyFill="1" applyBorder="1" applyAlignment="1">
      <alignment vertical="top" wrapText="1"/>
    </xf>
    <xf numFmtId="166" fontId="10" fillId="13" borderId="10" xfId="2" applyNumberFormat="1" applyFont="1" applyFill="1" applyBorder="1" applyAlignment="1">
      <alignment horizontal="center"/>
    </xf>
    <xf numFmtId="2" fontId="28" fillId="13" borderId="13" xfId="0" applyNumberFormat="1" applyFont="1" applyFill="1" applyBorder="1" applyAlignment="1"/>
    <xf numFmtId="2" fontId="28" fillId="13" borderId="14" xfId="0" applyNumberFormat="1" applyFont="1" applyFill="1" applyBorder="1" applyAlignment="1"/>
    <xf numFmtId="2" fontId="28" fillId="13" borderId="15" xfId="0" applyNumberFormat="1" applyFont="1" applyFill="1" applyBorder="1" applyAlignment="1"/>
    <xf numFmtId="2" fontId="45" fillId="10" borderId="2" xfId="309" applyNumberFormat="1" applyFont="1" applyFill="1" applyBorder="1" applyAlignment="1">
      <alignment vertical="top" wrapText="1"/>
    </xf>
    <xf numFmtId="4" fontId="43" fillId="10" borderId="2" xfId="0" applyNumberFormat="1" applyFont="1" applyFill="1" applyBorder="1" applyAlignment="1">
      <alignment horizontal="right" vertical="center"/>
    </xf>
    <xf numFmtId="168" fontId="46" fillId="10" borderId="2" xfId="106" applyNumberFormat="1" applyFont="1" applyFill="1" applyBorder="1" applyAlignment="1">
      <alignment horizontal="right" vertical="center" wrapText="1"/>
    </xf>
    <xf numFmtId="0" fontId="46" fillId="10" borderId="32" xfId="106" applyNumberFormat="1" applyFont="1" applyFill="1" applyBorder="1" applyAlignment="1">
      <alignment horizontal="right" vertical="center" wrapText="1"/>
    </xf>
    <xf numFmtId="0" fontId="43" fillId="10" borderId="2" xfId="0" applyFont="1" applyFill="1" applyBorder="1" applyAlignment="1">
      <alignment horizontal="right" vertical="center" wrapText="1"/>
    </xf>
    <xf numFmtId="166" fontId="6" fillId="7" borderId="32" xfId="106" applyNumberFormat="1" applyFont="1" applyFill="1" applyBorder="1" applyAlignment="1">
      <alignment vertical="center" wrapText="1"/>
    </xf>
    <xf numFmtId="2" fontId="5" fillId="7" borderId="2" xfId="106" applyNumberFormat="1" applyFont="1" applyFill="1" applyBorder="1" applyAlignment="1">
      <alignment vertical="top" wrapText="1"/>
    </xf>
    <xf numFmtId="166" fontId="5" fillId="7" borderId="2" xfId="2" applyNumberFormat="1" applyFont="1" applyFill="1" applyBorder="1" applyAlignment="1">
      <alignment horizontal="center" vertical="center" wrapText="1"/>
    </xf>
    <xf numFmtId="166" fontId="10" fillId="7" borderId="2" xfId="2" applyNumberFormat="1" applyFont="1" applyFill="1" applyBorder="1" applyAlignment="1">
      <alignment horizontal="center" vertical="center"/>
    </xf>
    <xf numFmtId="2" fontId="5" fillId="7" borderId="2" xfId="2" applyNumberFormat="1" applyFont="1" applyFill="1" applyBorder="1" applyAlignment="1">
      <alignment vertical="top" wrapText="1"/>
    </xf>
    <xf numFmtId="2" fontId="5" fillId="7" borderId="2" xfId="2" applyNumberFormat="1" applyFont="1" applyFill="1" applyBorder="1" applyAlignment="1">
      <alignment vertical="center" wrapText="1"/>
    </xf>
    <xf numFmtId="166" fontId="5" fillId="7" borderId="25" xfId="2" applyNumberFormat="1" applyFont="1" applyFill="1" applyBorder="1" applyAlignment="1">
      <alignment horizontal="center" vertical="center" wrapText="1"/>
    </xf>
    <xf numFmtId="0" fontId="5" fillId="7" borderId="2" xfId="106" applyNumberFormat="1" applyFont="1" applyFill="1" applyBorder="1" applyAlignment="1">
      <alignment horizontal="left" vertical="top" wrapText="1"/>
    </xf>
    <xf numFmtId="0" fontId="6" fillId="7" borderId="2" xfId="2" applyFont="1" applyFill="1" applyBorder="1" applyAlignment="1">
      <alignment horizontal="center" vertical="center" wrapText="1"/>
    </xf>
    <xf numFmtId="0" fontId="4" fillId="7" borderId="2" xfId="2" applyNumberFormat="1" applyFont="1" applyFill="1" applyBorder="1" applyAlignment="1">
      <alignment horizontal="left" vertical="top" wrapText="1"/>
    </xf>
    <xf numFmtId="0" fontId="4" fillId="7" borderId="5" xfId="2" applyNumberFormat="1" applyFont="1" applyFill="1" applyBorder="1" applyAlignment="1">
      <alignment horizontal="left" vertical="top" wrapText="1"/>
    </xf>
    <xf numFmtId="0" fontId="46" fillId="7" borderId="2" xfId="2" applyFont="1" applyFill="1" applyBorder="1" applyAlignment="1">
      <alignment horizontal="center" vertical="center" wrapText="1"/>
    </xf>
    <xf numFmtId="172" fontId="6" fillId="7" borderId="2" xfId="2" applyNumberFormat="1" applyFont="1" applyFill="1" applyBorder="1" applyAlignment="1">
      <alignment horizontal="center" vertical="center" wrapText="1"/>
    </xf>
    <xf numFmtId="168" fontId="6" fillId="7" borderId="2" xfId="106" applyNumberFormat="1" applyFont="1" applyFill="1" applyBorder="1" applyAlignment="1">
      <alignment horizontal="center" vertical="center" wrapText="1"/>
    </xf>
    <xf numFmtId="168" fontId="6" fillId="7" borderId="32" xfId="106" applyNumberFormat="1" applyFont="1" applyFill="1" applyBorder="1" applyAlignment="1">
      <alignment horizontal="center" vertical="center" wrapText="1"/>
    </xf>
    <xf numFmtId="166" fontId="10" fillId="7" borderId="2" xfId="2" applyNumberFormat="1" applyFont="1" applyFill="1" applyBorder="1" applyAlignment="1">
      <alignment horizontal="center"/>
    </xf>
    <xf numFmtId="168" fontId="35" fillId="7" borderId="2" xfId="2" applyNumberFormat="1" applyFont="1" applyFill="1" applyBorder="1" applyAlignment="1">
      <alignment horizontal="center" vertical="center" wrapText="1"/>
    </xf>
    <xf numFmtId="166" fontId="28" fillId="7" borderId="9" xfId="0" applyNumberFormat="1" applyFont="1" applyFill="1" applyBorder="1" applyAlignment="1"/>
    <xf numFmtId="166" fontId="28" fillId="7" borderId="10" xfId="0" applyNumberFormat="1" applyFont="1" applyFill="1" applyBorder="1" applyAlignment="1"/>
    <xf numFmtId="2" fontId="28" fillId="7" borderId="11" xfId="0" applyNumberFormat="1" applyFont="1" applyFill="1" applyBorder="1" applyAlignment="1"/>
    <xf numFmtId="2" fontId="28" fillId="7" borderId="0" xfId="0" applyNumberFormat="1" applyFont="1" applyFill="1" applyBorder="1" applyAlignment="1"/>
    <xf numFmtId="2" fontId="28" fillId="7" borderId="12" xfId="0" applyNumberFormat="1" applyFont="1" applyFill="1" applyBorder="1" applyAlignment="1"/>
    <xf numFmtId="166" fontId="5" fillId="7" borderId="5" xfId="2" applyNumberFormat="1" applyFont="1" applyFill="1" applyBorder="1" applyAlignment="1">
      <alignment horizontal="center" vertical="top" wrapText="1"/>
    </xf>
    <xf numFmtId="2" fontId="5" fillId="7" borderId="2" xfId="0" applyNumberFormat="1" applyFont="1" applyFill="1" applyBorder="1" applyAlignment="1">
      <alignment vertical="top" wrapText="1"/>
    </xf>
    <xf numFmtId="0" fontId="5" fillId="7" borderId="5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 wrapText="1"/>
    </xf>
    <xf numFmtId="2" fontId="29" fillId="7" borderId="5" xfId="2" applyNumberFormat="1" applyFont="1" applyFill="1" applyBorder="1" applyAlignment="1">
      <alignment vertical="center" textRotation="90" wrapText="1"/>
    </xf>
    <xf numFmtId="2" fontId="5" fillId="7" borderId="2" xfId="112" applyNumberFormat="1" applyFont="1" applyFill="1" applyBorder="1" applyAlignment="1" applyProtection="1">
      <alignment vertical="justify"/>
    </xf>
    <xf numFmtId="0" fontId="0" fillId="7" borderId="5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66" fontId="28" fillId="7" borderId="0" xfId="0" applyNumberFormat="1" applyFont="1" applyFill="1" applyBorder="1" applyAlignment="1"/>
    <xf numFmtId="0" fontId="0" fillId="7" borderId="5" xfId="0" applyFill="1" applyBorder="1"/>
    <xf numFmtId="0" fontId="0" fillId="7" borderId="2" xfId="0" applyFill="1" applyBorder="1"/>
    <xf numFmtId="0" fontId="6" fillId="16" borderId="2" xfId="106" applyNumberFormat="1" applyFont="1" applyFill="1" applyBorder="1" applyAlignment="1">
      <alignment vertical="top" wrapText="1"/>
    </xf>
    <xf numFmtId="2" fontId="6" fillId="16" borderId="5" xfId="2" applyNumberFormat="1" applyFont="1" applyFill="1" applyBorder="1" applyAlignment="1">
      <alignment vertical="center" textRotation="90" wrapText="1"/>
    </xf>
    <xf numFmtId="166" fontId="6" fillId="16" borderId="2" xfId="106" applyNumberFormat="1" applyFont="1" applyFill="1" applyBorder="1" applyAlignment="1">
      <alignment vertical="center" wrapText="1"/>
    </xf>
    <xf numFmtId="166" fontId="6" fillId="16" borderId="32" xfId="106" applyNumberFormat="1" applyFont="1" applyFill="1" applyBorder="1" applyAlignment="1">
      <alignment vertical="center" wrapText="1"/>
    </xf>
    <xf numFmtId="0" fontId="4" fillId="16" borderId="1" xfId="0" applyFont="1" applyFill="1" applyBorder="1" applyAlignment="1">
      <alignment vertical="top" wrapText="1"/>
    </xf>
    <xf numFmtId="0" fontId="4" fillId="16" borderId="1" xfId="0" applyFont="1" applyFill="1" applyBorder="1" applyAlignment="1">
      <alignment horizontal="center" vertical="top" wrapText="1"/>
    </xf>
    <xf numFmtId="166" fontId="10" fillId="16" borderId="5" xfId="2" applyNumberFormat="1" applyFont="1" applyFill="1" applyBorder="1" applyAlignment="1">
      <alignment horizontal="center" vertical="center"/>
    </xf>
    <xf numFmtId="2" fontId="5" fillId="16" borderId="5" xfId="2" applyNumberFormat="1" applyFont="1" applyFill="1" applyBorder="1" applyAlignment="1">
      <alignment vertical="center" textRotation="90" wrapText="1"/>
    </xf>
    <xf numFmtId="166" fontId="5" fillId="16" borderId="2" xfId="2" applyNumberFormat="1" applyFont="1" applyFill="1" applyBorder="1" applyAlignment="1">
      <alignment vertical="center" wrapText="1"/>
    </xf>
    <xf numFmtId="0" fontId="4" fillId="16" borderId="8" xfId="0" applyFont="1" applyFill="1" applyBorder="1" applyAlignment="1">
      <alignment vertical="top" wrapText="1"/>
    </xf>
    <xf numFmtId="0" fontId="4" fillId="16" borderId="2" xfId="0" applyFont="1" applyFill="1" applyBorder="1" applyAlignment="1">
      <alignment horizontal="center" vertical="top" wrapText="1"/>
    </xf>
    <xf numFmtId="168" fontId="4" fillId="16" borderId="2" xfId="2" applyNumberFormat="1" applyFont="1" applyFill="1" applyBorder="1" applyAlignment="1">
      <alignment horizontal="center" vertical="center" wrapText="1"/>
    </xf>
    <xf numFmtId="168" fontId="6" fillId="16" borderId="2" xfId="106" applyNumberFormat="1" applyFont="1" applyFill="1" applyBorder="1" applyAlignment="1">
      <alignment horizontal="center" vertical="center" wrapText="1"/>
    </xf>
    <xf numFmtId="2" fontId="5" fillId="16" borderId="9" xfId="2" applyNumberFormat="1" applyFont="1" applyFill="1" applyBorder="1" applyAlignment="1">
      <alignment vertical="center" textRotation="90" wrapText="1"/>
    </xf>
    <xf numFmtId="2" fontId="5" fillId="16" borderId="9" xfId="2" applyNumberFormat="1" applyFont="1" applyFill="1" applyBorder="1" applyAlignment="1">
      <alignment vertical="center" wrapText="1"/>
    </xf>
    <xf numFmtId="2" fontId="6" fillId="16" borderId="9" xfId="106" applyNumberFormat="1" applyFont="1" applyFill="1" applyBorder="1" applyAlignment="1">
      <alignment vertical="center" wrapText="1"/>
    </xf>
    <xf numFmtId="0" fontId="4" fillId="16" borderId="2" xfId="0" applyFont="1" applyFill="1" applyBorder="1" applyAlignment="1">
      <alignment vertical="top" wrapText="1"/>
    </xf>
    <xf numFmtId="0" fontId="35" fillId="16" borderId="2" xfId="0" applyFont="1" applyFill="1" applyBorder="1" applyAlignment="1">
      <alignment horizontal="justify" vertical="center" wrapText="1"/>
    </xf>
    <xf numFmtId="0" fontId="35" fillId="16" borderId="2" xfId="0" applyFont="1" applyFill="1" applyBorder="1" applyAlignment="1">
      <alignment horizontal="center" vertical="center" wrapText="1"/>
    </xf>
    <xf numFmtId="0" fontId="35" fillId="16" borderId="32" xfId="0" applyFont="1" applyFill="1" applyBorder="1" applyAlignment="1">
      <alignment vertical="top" wrapText="1"/>
    </xf>
    <xf numFmtId="49" fontId="35" fillId="16" borderId="32" xfId="0" applyNumberFormat="1" applyFont="1" applyFill="1" applyBorder="1" applyAlignment="1">
      <alignment wrapText="1"/>
    </xf>
    <xf numFmtId="0" fontId="35" fillId="16" borderId="8" xfId="0" applyFont="1" applyFill="1" applyBorder="1" applyAlignment="1">
      <alignment vertical="top" wrapText="1"/>
    </xf>
    <xf numFmtId="0" fontId="35" fillId="16" borderId="11" xfId="0" applyFont="1" applyFill="1" applyBorder="1" applyAlignment="1">
      <alignment vertical="top" wrapText="1"/>
    </xf>
    <xf numFmtId="0" fontId="35" fillId="16" borderId="1" xfId="0" applyFont="1" applyFill="1" applyBorder="1" applyAlignment="1">
      <alignment horizontal="justify" vertical="center" wrapText="1"/>
    </xf>
    <xf numFmtId="0" fontId="35" fillId="16" borderId="1" xfId="0" applyFont="1" applyFill="1" applyBorder="1" applyAlignment="1">
      <alignment horizontal="center" vertical="center" wrapText="1"/>
    </xf>
    <xf numFmtId="0" fontId="32" fillId="16" borderId="32" xfId="0" applyFont="1" applyFill="1" applyBorder="1" applyAlignment="1">
      <alignment vertical="top" wrapText="1"/>
    </xf>
    <xf numFmtId="0" fontId="32" fillId="16" borderId="59" xfId="0" applyFont="1" applyFill="1" applyBorder="1" applyAlignment="1">
      <alignment vertical="top" wrapText="1"/>
    </xf>
    <xf numFmtId="0" fontId="35" fillId="16" borderId="2" xfId="0" applyFont="1" applyFill="1" applyBorder="1" applyAlignment="1">
      <alignment horizontal="justify" vertical="top" wrapText="1"/>
    </xf>
    <xf numFmtId="0" fontId="35" fillId="16" borderId="2" xfId="0" applyFont="1" applyFill="1" applyBorder="1" applyAlignment="1">
      <alignment horizontal="center" vertical="top" wrapText="1"/>
    </xf>
    <xf numFmtId="0" fontId="35" fillId="16" borderId="59" xfId="0" applyFont="1" applyFill="1" applyBorder="1" applyAlignment="1">
      <alignment vertical="top" wrapText="1"/>
    </xf>
    <xf numFmtId="0" fontId="4" fillId="16" borderId="10" xfId="0" applyFont="1" applyFill="1" applyBorder="1" applyAlignment="1">
      <alignment horizontal="center" vertical="top" wrapText="1"/>
    </xf>
    <xf numFmtId="2" fontId="5" fillId="16" borderId="0" xfId="2" applyNumberFormat="1" applyFont="1" applyFill="1" applyBorder="1" applyAlignment="1">
      <alignment vertical="center" textRotation="90" wrapText="1"/>
    </xf>
    <xf numFmtId="2" fontId="5" fillId="16" borderId="0" xfId="2" applyNumberFormat="1" applyFont="1" applyFill="1" applyBorder="1" applyAlignment="1">
      <alignment vertical="center" wrapText="1"/>
    </xf>
    <xf numFmtId="2" fontId="6" fillId="16" borderId="0" xfId="106" applyNumberFormat="1" applyFont="1" applyFill="1" applyBorder="1" applyAlignment="1">
      <alignment vertical="center" wrapText="1"/>
    </xf>
    <xf numFmtId="2" fontId="5" fillId="16" borderId="8" xfId="0" applyNumberFormat="1" applyFont="1" applyFill="1" applyBorder="1" applyAlignment="1">
      <alignment vertical="top" wrapText="1"/>
    </xf>
    <xf numFmtId="166" fontId="5" fillId="16" borderId="2" xfId="0" applyNumberFormat="1" applyFont="1" applyFill="1" applyBorder="1" applyAlignment="1">
      <alignment horizontal="center" vertical="center" wrapText="1"/>
    </xf>
    <xf numFmtId="166" fontId="5" fillId="16" borderId="25" xfId="2" applyNumberFormat="1" applyFont="1" applyFill="1" applyBorder="1" applyAlignment="1">
      <alignment horizontal="center" vertical="top" wrapText="1"/>
    </xf>
    <xf numFmtId="2" fontId="28" fillId="8" borderId="0" xfId="0" applyNumberFormat="1" applyFont="1" applyFill="1" applyBorder="1" applyAlignment="1"/>
    <xf numFmtId="0" fontId="6" fillId="15" borderId="2" xfId="106" applyNumberFormat="1" applyFont="1" applyFill="1" applyBorder="1" applyAlignment="1">
      <alignment vertical="top" wrapText="1"/>
    </xf>
    <xf numFmtId="2" fontId="6" fillId="15" borderId="2" xfId="2" applyNumberFormat="1" applyFont="1" applyFill="1" applyBorder="1" applyAlignment="1">
      <alignment vertical="center" textRotation="90" wrapText="1"/>
    </xf>
    <xf numFmtId="166" fontId="6" fillId="15" borderId="1" xfId="0" applyNumberFormat="1" applyFont="1" applyFill="1" applyBorder="1" applyAlignment="1">
      <alignment vertical="top" wrapText="1"/>
    </xf>
    <xf numFmtId="166" fontId="6" fillId="15" borderId="2" xfId="106" applyNumberFormat="1" applyFont="1" applyFill="1" applyBorder="1" applyAlignment="1">
      <alignment vertical="top" wrapText="1"/>
    </xf>
    <xf numFmtId="166" fontId="6" fillId="15" borderId="32" xfId="106" applyNumberFormat="1" applyFont="1" applyFill="1" applyBorder="1" applyAlignment="1">
      <alignment vertical="top" wrapText="1"/>
    </xf>
    <xf numFmtId="2" fontId="5" fillId="15" borderId="32" xfId="0" applyNumberFormat="1" applyFont="1" applyFill="1" applyBorder="1" applyAlignment="1">
      <alignment vertical="top" wrapText="1"/>
    </xf>
    <xf numFmtId="0" fontId="14" fillId="15" borderId="2" xfId="0" applyFont="1" applyFill="1" applyBorder="1" applyAlignment="1">
      <alignment horizontal="center" vertical="top" wrapText="1"/>
    </xf>
    <xf numFmtId="166" fontId="6" fillId="15" borderId="5" xfId="2" applyNumberFormat="1" applyFont="1" applyFill="1" applyBorder="1" applyAlignment="1">
      <alignment horizontal="center" vertical="center"/>
    </xf>
    <xf numFmtId="2" fontId="6" fillId="15" borderId="33" xfId="2" applyNumberFormat="1" applyFont="1" applyFill="1" applyBorder="1" applyAlignment="1">
      <alignment vertical="center" textRotation="90" wrapText="1"/>
    </xf>
    <xf numFmtId="172" fontId="14" fillId="15" borderId="2" xfId="0" applyNumberFormat="1" applyFont="1" applyFill="1" applyBorder="1" applyAlignment="1">
      <alignment horizontal="center" vertical="top" wrapText="1"/>
    </xf>
    <xf numFmtId="168" fontId="36" fillId="15" borderId="5" xfId="106" applyNumberFormat="1" applyFont="1" applyFill="1" applyBorder="1" applyAlignment="1">
      <alignment vertical="top" wrapText="1"/>
    </xf>
    <xf numFmtId="166" fontId="5" fillId="15" borderId="32" xfId="106" applyNumberFormat="1" applyFont="1" applyFill="1" applyBorder="1" applyAlignment="1">
      <alignment vertical="top" wrapText="1"/>
    </xf>
    <xf numFmtId="4" fontId="14" fillId="15" borderId="2" xfId="0" applyNumberFormat="1" applyFont="1" applyFill="1" applyBorder="1" applyAlignment="1">
      <alignment horizontal="center" vertical="top" wrapText="1"/>
    </xf>
    <xf numFmtId="2" fontId="6" fillId="15" borderId="5" xfId="2" applyNumberFormat="1" applyFont="1" applyFill="1" applyBorder="1" applyAlignment="1">
      <alignment vertical="center" textRotation="90" wrapText="1"/>
    </xf>
    <xf numFmtId="2" fontId="5" fillId="15" borderId="4" xfId="2" applyNumberFormat="1" applyFont="1" applyFill="1" applyBorder="1" applyAlignment="1">
      <alignment vertical="center" wrapText="1"/>
    </xf>
    <xf numFmtId="2" fontId="5" fillId="15" borderId="2" xfId="106" applyNumberFormat="1" applyFont="1" applyFill="1" applyBorder="1" applyAlignment="1">
      <alignment vertical="center" wrapText="1"/>
    </xf>
    <xf numFmtId="2" fontId="5" fillId="15" borderId="32" xfId="106" applyNumberFormat="1" applyFont="1" applyFill="1" applyBorder="1" applyAlignment="1">
      <alignment vertical="center" wrapText="1"/>
    </xf>
    <xf numFmtId="2" fontId="5" fillId="15" borderId="0" xfId="2" applyNumberFormat="1" applyFont="1" applyFill="1" applyBorder="1" applyAlignment="1">
      <alignment vertical="center" textRotation="90" wrapText="1"/>
    </xf>
    <xf numFmtId="2" fontId="5" fillId="15" borderId="0" xfId="2" applyNumberFormat="1" applyFont="1" applyFill="1" applyBorder="1" applyAlignment="1">
      <alignment vertical="center" wrapText="1"/>
    </xf>
    <xf numFmtId="2" fontId="6" fillId="15" borderId="0" xfId="106" applyNumberFormat="1" applyFont="1" applyFill="1" applyBorder="1" applyAlignment="1">
      <alignment vertical="center" wrapText="1"/>
    </xf>
    <xf numFmtId="2" fontId="28" fillId="15" borderId="0" xfId="0" applyNumberFormat="1" applyFont="1" applyFill="1" applyBorder="1" applyAlignment="1"/>
    <xf numFmtId="2" fontId="28" fillId="15" borderId="14" xfId="0" applyNumberFormat="1" applyFont="1" applyFill="1" applyBorder="1" applyAlignment="1"/>
    <xf numFmtId="2" fontId="28" fillId="15" borderId="15" xfId="0" applyNumberFormat="1" applyFont="1" applyFill="1" applyBorder="1" applyAlignment="1"/>
    <xf numFmtId="166" fontId="6" fillId="15" borderId="25" xfId="2" applyNumberFormat="1" applyFont="1" applyFill="1" applyBorder="1" applyAlignment="1">
      <alignment horizontal="center" vertical="top" wrapText="1"/>
    </xf>
    <xf numFmtId="2" fontId="6" fillId="15" borderId="42" xfId="2" applyNumberFormat="1" applyFont="1" applyFill="1" applyBorder="1" applyAlignment="1">
      <alignment vertical="center" textRotation="90" wrapText="1"/>
    </xf>
    <xf numFmtId="2" fontId="5" fillId="15" borderId="42" xfId="2" applyNumberFormat="1" applyFont="1" applyFill="1" applyBorder="1" applyAlignment="1">
      <alignment vertical="center" textRotation="90" wrapText="1"/>
    </xf>
    <xf numFmtId="2" fontId="6" fillId="10" borderId="5" xfId="2" applyNumberFormat="1" applyFont="1" applyFill="1" applyBorder="1" applyAlignment="1">
      <alignment vertical="center" textRotation="90" wrapText="1"/>
    </xf>
    <xf numFmtId="0" fontId="36" fillId="10" borderId="2" xfId="2" applyFont="1" applyFill="1" applyBorder="1" applyAlignment="1">
      <alignment horizontal="center" vertical="center" wrapText="1"/>
    </xf>
    <xf numFmtId="0" fontId="14" fillId="10" borderId="2" xfId="2" applyFont="1" applyFill="1" applyBorder="1" applyAlignment="1">
      <alignment horizontal="center" vertical="center" wrapText="1"/>
    </xf>
    <xf numFmtId="166" fontId="5" fillId="10" borderId="2" xfId="2" applyNumberFormat="1" applyFont="1" applyFill="1" applyBorder="1" applyAlignment="1">
      <alignment horizontal="center" vertical="top"/>
    </xf>
    <xf numFmtId="2" fontId="5" fillId="10" borderId="5" xfId="2" applyNumberFormat="1" applyFont="1" applyFill="1" applyBorder="1" applyAlignment="1">
      <alignment vertical="center" textRotation="90" wrapText="1"/>
    </xf>
    <xf numFmtId="165" fontId="4" fillId="10" borderId="2" xfId="2" applyNumberFormat="1" applyFont="1" applyFill="1" applyBorder="1" applyAlignment="1">
      <alignment horizontal="right" vertical="center" wrapText="1"/>
    </xf>
    <xf numFmtId="168" fontId="4" fillId="10" borderId="2" xfId="2" applyNumberFormat="1" applyFont="1" applyFill="1" applyBorder="1" applyAlignment="1">
      <alignment horizontal="right" vertical="center" wrapText="1"/>
    </xf>
    <xf numFmtId="2" fontId="5" fillId="10" borderId="2" xfId="2" applyNumberFormat="1" applyFont="1" applyFill="1" applyBorder="1" applyAlignment="1">
      <alignment vertical="top" wrapText="1"/>
    </xf>
    <xf numFmtId="2" fontId="5" fillId="10" borderId="5" xfId="2" applyNumberFormat="1" applyFont="1" applyFill="1" applyBorder="1" applyAlignment="1">
      <alignment vertical="top" wrapText="1"/>
    </xf>
    <xf numFmtId="0" fontId="32" fillId="10" borderId="2" xfId="0" applyFont="1" applyFill="1" applyBorder="1" applyAlignment="1">
      <alignment horizontal="center" vertical="center"/>
    </xf>
    <xf numFmtId="166" fontId="5" fillId="10" borderId="2" xfId="2" applyNumberFormat="1" applyFont="1" applyFill="1" applyBorder="1" applyAlignment="1">
      <alignment horizontal="center" vertical="center"/>
    </xf>
    <xf numFmtId="2" fontId="5" fillId="10" borderId="5" xfId="0" applyNumberFormat="1" applyFont="1" applyFill="1" applyBorder="1" applyAlignment="1">
      <alignment vertical="top" wrapText="1"/>
    </xf>
    <xf numFmtId="0" fontId="31" fillId="10" borderId="2" xfId="0" applyFont="1" applyFill="1" applyBorder="1" applyAlignment="1">
      <alignment horizontal="center" vertical="center"/>
    </xf>
    <xf numFmtId="166" fontId="10" fillId="10" borderId="2" xfId="2" applyNumberFormat="1" applyFont="1" applyFill="1" applyBorder="1" applyAlignment="1">
      <alignment horizontal="center" vertical="center"/>
    </xf>
    <xf numFmtId="166" fontId="5" fillId="10" borderId="10" xfId="2" applyNumberFormat="1" applyFont="1" applyFill="1" applyBorder="1" applyAlignment="1">
      <alignment horizontal="center" vertical="top" wrapText="1"/>
    </xf>
    <xf numFmtId="2" fontId="28" fillId="17" borderId="0" xfId="0" applyNumberFormat="1" applyFont="1" applyFill="1" applyBorder="1" applyAlignment="1"/>
    <xf numFmtId="2" fontId="5" fillId="8" borderId="2" xfId="0" applyNumberFormat="1" applyFont="1" applyFill="1" applyBorder="1" applyAlignment="1">
      <alignment vertical="top" wrapText="1"/>
    </xf>
    <xf numFmtId="0" fontId="32" fillId="8" borderId="2" xfId="0" applyFont="1" applyFill="1" applyBorder="1" applyAlignment="1">
      <alignment horizontal="center" vertical="center"/>
    </xf>
    <xf numFmtId="166" fontId="5" fillId="8" borderId="2" xfId="0" applyNumberFormat="1" applyFont="1" applyFill="1" applyBorder="1" applyAlignment="1">
      <alignment horizontal="center" vertical="center"/>
    </xf>
    <xf numFmtId="166" fontId="10" fillId="8" borderId="2" xfId="2" applyNumberFormat="1" applyFont="1" applyFill="1" applyBorder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166" fontId="5" fillId="8" borderId="2" xfId="0" applyNumberFormat="1" applyFont="1" applyFill="1" applyBorder="1" applyAlignment="1">
      <alignment horizontal="center" vertical="center" wrapText="1"/>
    </xf>
    <xf numFmtId="0" fontId="6" fillId="14" borderId="41" xfId="106" applyNumberFormat="1" applyFont="1" applyFill="1" applyBorder="1" applyAlignment="1" applyProtection="1">
      <alignment vertical="center" wrapText="1"/>
    </xf>
    <xf numFmtId="2" fontId="6" fillId="14" borderId="42" xfId="2" applyNumberFormat="1" applyFont="1" applyFill="1" applyBorder="1" applyAlignment="1" applyProtection="1">
      <alignment vertical="center" textRotation="90" wrapText="1"/>
    </xf>
    <xf numFmtId="2" fontId="6" fillId="14" borderId="41" xfId="106" applyNumberFormat="1" applyFont="1" applyFill="1" applyBorder="1" applyAlignment="1" applyProtection="1">
      <alignment vertical="center" wrapText="1"/>
    </xf>
    <xf numFmtId="2" fontId="6" fillId="14" borderId="43" xfId="106" applyNumberFormat="1" applyFont="1" applyFill="1" applyBorder="1" applyAlignment="1" applyProtection="1">
      <alignment vertical="center" wrapText="1"/>
    </xf>
    <xf numFmtId="169" fontId="38" fillId="14" borderId="41" xfId="106" applyNumberFormat="1" applyFont="1" applyFill="1" applyBorder="1" applyAlignment="1">
      <alignment horizontal="left" vertical="top" wrapText="1"/>
    </xf>
    <xf numFmtId="173" fontId="44" fillId="14" borderId="41" xfId="210" applyNumberFormat="1" applyFont="1" applyFill="1" applyBorder="1" applyAlignment="1">
      <alignment horizontal="center" vertical="center" wrapText="1"/>
    </xf>
    <xf numFmtId="0" fontId="38" fillId="14" borderId="41" xfId="2" applyFont="1" applyFill="1" applyBorder="1" applyAlignment="1">
      <alignment horizontal="center" vertical="center" wrapText="1"/>
    </xf>
    <xf numFmtId="166" fontId="10" fillId="14" borderId="41" xfId="2" applyNumberFormat="1" applyFont="1" applyFill="1" applyBorder="1" applyAlignment="1">
      <alignment horizontal="center" vertical="center"/>
    </xf>
    <xf numFmtId="2" fontId="5" fillId="14" borderId="42" xfId="2" applyNumberFormat="1" applyFont="1" applyFill="1" applyBorder="1" applyAlignment="1" applyProtection="1">
      <alignment vertical="center" textRotation="90" wrapText="1"/>
    </xf>
    <xf numFmtId="2" fontId="5" fillId="14" borderId="41" xfId="2" applyNumberFormat="1" applyFont="1" applyFill="1" applyBorder="1" applyAlignment="1" applyProtection="1">
      <alignment vertical="center" wrapText="1"/>
    </xf>
    <xf numFmtId="0" fontId="38" fillId="14" borderId="41" xfId="2" applyFont="1" applyFill="1" applyBorder="1" applyAlignment="1">
      <alignment horizontal="left" vertical="top" wrapText="1"/>
    </xf>
    <xf numFmtId="169" fontId="44" fillId="14" borderId="42" xfId="210" applyFont="1" applyFill="1" applyBorder="1" applyAlignment="1">
      <alignment horizontal="center" vertical="center" wrapText="1"/>
    </xf>
    <xf numFmtId="2" fontId="5" fillId="14" borderId="41" xfId="2" applyNumberFormat="1" applyFont="1" applyFill="1" applyBorder="1" applyAlignment="1" applyProtection="1">
      <alignment vertical="top" wrapText="1"/>
    </xf>
    <xf numFmtId="2" fontId="5" fillId="14" borderId="41" xfId="2" applyNumberFormat="1" applyFont="1" applyFill="1" applyBorder="1" applyAlignment="1" applyProtection="1">
      <alignment horizontal="center" vertical="center" wrapText="1"/>
    </xf>
    <xf numFmtId="166" fontId="10" fillId="14" borderId="41" xfId="2" applyNumberFormat="1" applyFont="1" applyFill="1" applyBorder="1" applyAlignment="1" applyProtection="1">
      <alignment horizontal="center" vertical="center"/>
    </xf>
    <xf numFmtId="2" fontId="28" fillId="14" borderId="11" xfId="0" applyNumberFormat="1" applyFont="1" applyFill="1" applyBorder="1" applyAlignment="1"/>
    <xf numFmtId="2" fontId="28" fillId="14" borderId="0" xfId="0" applyNumberFormat="1" applyFont="1" applyFill="1" applyBorder="1" applyAlignment="1"/>
    <xf numFmtId="2" fontId="28" fillId="14" borderId="12" xfId="0" applyNumberFormat="1" applyFont="1" applyFill="1" applyBorder="1" applyAlignment="1"/>
    <xf numFmtId="2" fontId="5" fillId="14" borderId="8" xfId="0" applyNumberFormat="1" applyFont="1" applyFill="1" applyBorder="1" applyAlignment="1">
      <alignment wrapText="1"/>
    </xf>
    <xf numFmtId="2" fontId="5" fillId="14" borderId="9" xfId="0" applyNumberFormat="1" applyFont="1" applyFill="1" applyBorder="1" applyAlignment="1">
      <alignment vertical="top" wrapText="1"/>
    </xf>
    <xf numFmtId="2" fontId="5" fillId="14" borderId="10" xfId="2" applyNumberFormat="1" applyFont="1" applyFill="1" applyBorder="1" applyAlignment="1">
      <alignment vertical="center" wrapText="1"/>
    </xf>
    <xf numFmtId="166" fontId="10" fillId="14" borderId="10" xfId="2" applyNumberFormat="1" applyFont="1" applyFill="1" applyBorder="1" applyAlignment="1">
      <alignment horizontal="center"/>
    </xf>
    <xf numFmtId="2" fontId="28" fillId="14" borderId="13" xfId="0" applyNumberFormat="1" applyFont="1" applyFill="1" applyBorder="1" applyAlignment="1"/>
    <xf numFmtId="2" fontId="28" fillId="14" borderId="14" xfId="0" applyNumberFormat="1" applyFont="1" applyFill="1" applyBorder="1" applyAlignment="1"/>
    <xf numFmtId="2" fontId="28" fillId="14" borderId="15" xfId="0" applyNumberFormat="1" applyFont="1" applyFill="1" applyBorder="1" applyAlignment="1"/>
    <xf numFmtId="166" fontId="5" fillId="14" borderId="25" xfId="2" applyNumberFormat="1" applyFont="1" applyFill="1" applyBorder="1" applyAlignment="1">
      <alignment horizontal="center" vertical="top" wrapText="1"/>
    </xf>
    <xf numFmtId="0" fontId="6" fillId="18" borderId="2" xfId="106" applyNumberFormat="1" applyFont="1" applyFill="1" applyBorder="1" applyAlignment="1">
      <alignment vertical="top" wrapText="1"/>
    </xf>
    <xf numFmtId="2" fontId="6" fillId="18" borderId="5" xfId="2" applyNumberFormat="1" applyFont="1" applyFill="1" applyBorder="1" applyAlignment="1">
      <alignment vertical="center" textRotation="90" wrapText="1"/>
    </xf>
    <xf numFmtId="166" fontId="6" fillId="18" borderId="2" xfId="106" applyNumberFormat="1" applyFont="1" applyFill="1" applyBorder="1" applyAlignment="1">
      <alignment vertical="center" wrapText="1"/>
    </xf>
    <xf numFmtId="166" fontId="6" fillId="18" borderId="32" xfId="106" applyNumberFormat="1" applyFont="1" applyFill="1" applyBorder="1" applyAlignment="1">
      <alignment vertical="center" wrapText="1"/>
    </xf>
    <xf numFmtId="2" fontId="5" fillId="18" borderId="2" xfId="106" applyNumberFormat="1" applyFont="1" applyFill="1" applyBorder="1" applyAlignment="1">
      <alignment vertical="top" wrapText="1"/>
    </xf>
    <xf numFmtId="0" fontId="5" fillId="18" borderId="2" xfId="2" applyFont="1" applyFill="1" applyBorder="1" applyAlignment="1">
      <alignment horizontal="center" vertical="center" wrapText="1"/>
    </xf>
    <xf numFmtId="0" fontId="4" fillId="18" borderId="2" xfId="2" applyFont="1" applyFill="1" applyBorder="1" applyAlignment="1">
      <alignment horizontal="center" vertical="center" wrapText="1"/>
    </xf>
    <xf numFmtId="166" fontId="10" fillId="18" borderId="2" xfId="2" applyNumberFormat="1" applyFont="1" applyFill="1" applyBorder="1" applyAlignment="1">
      <alignment horizontal="center" vertical="center"/>
    </xf>
    <xf numFmtId="2" fontId="5" fillId="18" borderId="5" xfId="2" applyNumberFormat="1" applyFont="1" applyFill="1" applyBorder="1" applyAlignment="1">
      <alignment vertical="center" textRotation="90" wrapText="1"/>
    </xf>
    <xf numFmtId="166" fontId="5" fillId="18" borderId="2" xfId="2" applyNumberFormat="1" applyFont="1" applyFill="1" applyBorder="1" applyAlignment="1">
      <alignment vertical="center" wrapText="1"/>
    </xf>
    <xf numFmtId="2" fontId="5" fillId="18" borderId="2" xfId="2" applyNumberFormat="1" applyFont="1" applyFill="1" applyBorder="1" applyAlignment="1">
      <alignment vertical="top" wrapText="1"/>
    </xf>
    <xf numFmtId="2" fontId="5" fillId="18" borderId="2" xfId="2" applyNumberFormat="1" applyFont="1" applyFill="1" applyBorder="1" applyAlignment="1">
      <alignment horizontal="center" vertical="center" wrapText="1"/>
    </xf>
    <xf numFmtId="2" fontId="5" fillId="18" borderId="2" xfId="2" applyNumberFormat="1" applyFont="1" applyFill="1" applyBorder="1" applyAlignment="1">
      <alignment vertical="center" wrapText="1"/>
    </xf>
    <xf numFmtId="166" fontId="10" fillId="18" borderId="2" xfId="2" applyNumberFormat="1" applyFont="1" applyFill="1" applyBorder="1" applyAlignment="1">
      <alignment horizontal="center"/>
    </xf>
    <xf numFmtId="2" fontId="28" fillId="18" borderId="13" xfId="0" applyNumberFormat="1" applyFont="1" applyFill="1" applyBorder="1" applyAlignment="1"/>
    <xf numFmtId="2" fontId="28" fillId="18" borderId="14" xfId="0" applyNumberFormat="1" applyFont="1" applyFill="1" applyBorder="1" applyAlignment="1"/>
    <xf numFmtId="2" fontId="28" fillId="18" borderId="15" xfId="0" applyNumberFormat="1" applyFont="1" applyFill="1" applyBorder="1" applyAlignment="1"/>
    <xf numFmtId="166" fontId="5" fillId="18" borderId="25" xfId="2" applyNumberFormat="1" applyFont="1" applyFill="1" applyBorder="1" applyAlignment="1">
      <alignment horizontal="center" vertical="top" wrapText="1"/>
    </xf>
    <xf numFmtId="0" fontId="6" fillId="12" borderId="41" xfId="106" applyNumberFormat="1" applyFont="1" applyFill="1" applyBorder="1" applyAlignment="1">
      <alignment vertical="center" wrapText="1"/>
    </xf>
    <xf numFmtId="2" fontId="6" fillId="12" borderId="42" xfId="2" applyNumberFormat="1" applyFont="1" applyFill="1" applyBorder="1" applyAlignment="1">
      <alignment vertical="center" textRotation="90" wrapText="1"/>
    </xf>
    <xf numFmtId="166" fontId="6" fillId="12" borderId="41" xfId="106" applyNumberFormat="1" applyFont="1" applyFill="1" applyBorder="1" applyAlignment="1">
      <alignment horizontal="center" vertical="center" wrapText="1"/>
    </xf>
    <xf numFmtId="166" fontId="6" fillId="12" borderId="41" xfId="106" applyNumberFormat="1" applyFont="1" applyFill="1" applyBorder="1" applyAlignment="1">
      <alignment vertical="center" wrapText="1"/>
    </xf>
    <xf numFmtId="166" fontId="6" fillId="12" borderId="43" xfId="106" applyNumberFormat="1" applyFont="1" applyFill="1" applyBorder="1" applyAlignment="1">
      <alignment vertical="center" wrapText="1"/>
    </xf>
    <xf numFmtId="166" fontId="5" fillId="12" borderId="41" xfId="210" applyNumberFormat="1" applyFont="1" applyFill="1" applyBorder="1" applyAlignment="1">
      <alignment vertical="center" wrapText="1"/>
    </xf>
    <xf numFmtId="166" fontId="5" fillId="12" borderId="41" xfId="210" applyNumberFormat="1" applyFont="1" applyFill="1" applyBorder="1" applyAlignment="1">
      <alignment horizontal="center" wrapText="1"/>
    </xf>
    <xf numFmtId="166" fontId="5" fillId="12" borderId="41" xfId="2" applyNumberFormat="1" applyFont="1" applyFill="1" applyBorder="1" applyAlignment="1">
      <alignment horizontal="center" wrapText="1"/>
    </xf>
    <xf numFmtId="166" fontId="10" fillId="12" borderId="41" xfId="2" applyNumberFormat="1" applyFont="1" applyFill="1" applyBorder="1" applyAlignment="1">
      <alignment horizontal="center"/>
    </xf>
    <xf numFmtId="2" fontId="5" fillId="12" borderId="42" xfId="2" applyNumberFormat="1" applyFont="1" applyFill="1" applyBorder="1" applyAlignment="1">
      <alignment vertical="center" textRotation="90" wrapText="1"/>
    </xf>
    <xf numFmtId="166" fontId="5" fillId="12" borderId="41" xfId="2" applyNumberFormat="1" applyFont="1" applyFill="1" applyBorder="1" applyAlignment="1">
      <alignment vertical="center" wrapText="1"/>
    </xf>
    <xf numFmtId="166" fontId="5" fillId="12" borderId="42" xfId="210" applyNumberFormat="1" applyFont="1" applyFill="1" applyBorder="1" applyAlignment="1">
      <alignment horizontal="center" wrapText="1"/>
    </xf>
    <xf numFmtId="174" fontId="38" fillId="12" borderId="41" xfId="2" applyNumberFormat="1" applyFont="1" applyFill="1" applyBorder="1" applyAlignment="1">
      <alignment horizontal="center" vertical="center" wrapText="1"/>
    </xf>
    <xf numFmtId="166" fontId="28" fillId="12" borderId="0" xfId="0" applyNumberFormat="1" applyFont="1" applyFill="1" applyBorder="1" applyAlignment="1"/>
    <xf numFmtId="166" fontId="28" fillId="12" borderId="12" xfId="0" applyNumberFormat="1" applyFont="1" applyFill="1" applyBorder="1" applyAlignment="1"/>
    <xf numFmtId="166" fontId="5" fillId="12" borderId="8" xfId="0" applyNumberFormat="1" applyFont="1" applyFill="1" applyBorder="1" applyAlignment="1">
      <alignment wrapText="1"/>
    </xf>
    <xf numFmtId="166" fontId="5" fillId="12" borderId="9" xfId="0" applyNumberFormat="1" applyFont="1" applyFill="1" applyBorder="1" applyAlignment="1">
      <alignment vertical="top" wrapText="1"/>
    </xf>
    <xf numFmtId="166" fontId="5" fillId="12" borderId="10" xfId="2" applyNumberFormat="1" applyFont="1" applyFill="1" applyBorder="1" applyAlignment="1">
      <alignment vertical="center" wrapText="1"/>
    </xf>
    <xf numFmtId="166" fontId="10" fillId="12" borderId="10" xfId="2" applyNumberFormat="1" applyFont="1" applyFill="1" applyBorder="1" applyAlignment="1">
      <alignment horizontal="center"/>
    </xf>
    <xf numFmtId="166" fontId="28" fillId="12" borderId="14" xfId="0" applyNumberFormat="1" applyFont="1" applyFill="1" applyBorder="1" applyAlignment="1"/>
    <xf numFmtId="166" fontId="28" fillId="12" borderId="15" xfId="0" applyNumberFormat="1" applyFont="1" applyFill="1" applyBorder="1" applyAlignment="1"/>
    <xf numFmtId="166" fontId="5" fillId="12" borderId="42" xfId="2" applyNumberFormat="1" applyFont="1" applyFill="1" applyBorder="1" applyAlignment="1">
      <alignment horizontal="center" vertical="top" wrapText="1"/>
    </xf>
    <xf numFmtId="0" fontId="6" fillId="15" borderId="41" xfId="106" applyNumberFormat="1" applyFont="1" applyFill="1" applyBorder="1" applyAlignment="1">
      <alignment vertical="center" wrapText="1"/>
    </xf>
    <xf numFmtId="166" fontId="6" fillId="15" borderId="41" xfId="106" applyNumberFormat="1" applyFont="1" applyFill="1" applyBorder="1" applyAlignment="1">
      <alignment vertical="center" wrapText="1"/>
    </xf>
    <xf numFmtId="2" fontId="6" fillId="15" borderId="41" xfId="106" applyNumberFormat="1" applyFont="1" applyFill="1" applyBorder="1" applyAlignment="1">
      <alignment vertical="center" wrapText="1"/>
    </xf>
    <xf numFmtId="2" fontId="6" fillId="15" borderId="43" xfId="106" applyNumberFormat="1" applyFont="1" applyFill="1" applyBorder="1" applyAlignment="1">
      <alignment vertical="center" wrapText="1"/>
    </xf>
    <xf numFmtId="2" fontId="5" fillId="15" borderId="41" xfId="210" applyNumberFormat="1" applyFont="1" applyFill="1" applyBorder="1" applyAlignment="1">
      <alignment vertical="center" wrapText="1"/>
    </xf>
    <xf numFmtId="166" fontId="38" fillId="19" borderId="41" xfId="210" applyNumberFormat="1" applyFont="1" applyFill="1" applyBorder="1" applyAlignment="1">
      <alignment horizontal="center" vertical="center" wrapText="1"/>
    </xf>
    <xf numFmtId="166" fontId="38" fillId="19" borderId="41" xfId="2" applyNumberFormat="1" applyFont="1" applyFill="1" applyBorder="1" applyAlignment="1">
      <alignment horizontal="center" vertical="center" wrapText="1"/>
    </xf>
    <xf numFmtId="166" fontId="10" fillId="15" borderId="41" xfId="2" applyNumberFormat="1" applyFont="1" applyFill="1" applyBorder="1" applyAlignment="1">
      <alignment horizontal="center" vertical="center"/>
    </xf>
    <xf numFmtId="2" fontId="5" fillId="15" borderId="16" xfId="2" applyNumberFormat="1" applyFont="1" applyFill="1" applyBorder="1" applyAlignment="1">
      <alignment vertical="top" wrapText="1"/>
    </xf>
    <xf numFmtId="2" fontId="5" fillId="15" borderId="41" xfId="2" applyNumberFormat="1" applyFont="1" applyFill="1" applyBorder="1" applyAlignment="1">
      <alignment vertical="center" wrapText="1"/>
    </xf>
    <xf numFmtId="166" fontId="38" fillId="19" borderId="42" xfId="210" applyNumberFormat="1" applyFont="1" applyFill="1" applyBorder="1" applyAlignment="1">
      <alignment horizontal="center" vertical="center" wrapText="1"/>
    </xf>
    <xf numFmtId="2" fontId="5" fillId="15" borderId="41" xfId="2" applyNumberFormat="1" applyFont="1" applyFill="1" applyBorder="1" applyAlignment="1">
      <alignment horizontal="center" vertical="center" wrapText="1"/>
    </xf>
    <xf numFmtId="2" fontId="28" fillId="15" borderId="11" xfId="0" applyNumberFormat="1" applyFont="1" applyFill="1" applyBorder="1" applyAlignment="1"/>
    <xf numFmtId="2" fontId="28" fillId="15" borderId="12" xfId="0" applyNumberFormat="1" applyFont="1" applyFill="1" applyBorder="1" applyAlignment="1"/>
    <xf numFmtId="2" fontId="5" fillId="15" borderId="8" xfId="0" applyNumberFormat="1" applyFont="1" applyFill="1" applyBorder="1" applyAlignment="1">
      <alignment wrapText="1"/>
    </xf>
    <xf numFmtId="2" fontId="5" fillId="15" borderId="9" xfId="0" applyNumberFormat="1" applyFont="1" applyFill="1" applyBorder="1" applyAlignment="1">
      <alignment vertical="top" wrapText="1"/>
    </xf>
    <xf numFmtId="2" fontId="5" fillId="15" borderId="10" xfId="2" applyNumberFormat="1" applyFont="1" applyFill="1" applyBorder="1" applyAlignment="1">
      <alignment vertical="center" wrapText="1"/>
    </xf>
    <xf numFmtId="166" fontId="10" fillId="15" borderId="10" xfId="2" applyNumberFormat="1" applyFont="1" applyFill="1" applyBorder="1" applyAlignment="1">
      <alignment horizontal="center"/>
    </xf>
    <xf numFmtId="2" fontId="28" fillId="15" borderId="13" xfId="0" applyNumberFormat="1" applyFont="1" applyFill="1" applyBorder="1" applyAlignment="1"/>
    <xf numFmtId="166" fontId="5" fillId="15" borderId="25" xfId="2" applyNumberFormat="1" applyFont="1" applyFill="1" applyBorder="1" applyAlignment="1">
      <alignment horizontal="center" vertical="top" wrapText="1"/>
    </xf>
    <xf numFmtId="166" fontId="6" fillId="9" borderId="34" xfId="0" applyNumberFormat="1" applyFont="1" applyFill="1" applyBorder="1" applyAlignment="1">
      <alignment horizontal="right" vertical="center" wrapText="1"/>
    </xf>
    <xf numFmtId="166" fontId="6" fillId="9" borderId="2" xfId="106" applyNumberFormat="1" applyFont="1" applyFill="1" applyBorder="1" applyAlignment="1">
      <alignment horizontal="right" vertical="center" wrapText="1"/>
    </xf>
    <xf numFmtId="166" fontId="6" fillId="9" borderId="32" xfId="106" applyNumberFormat="1" applyFont="1" applyFill="1" applyBorder="1" applyAlignment="1">
      <alignment horizontal="right" vertical="center" wrapText="1"/>
    </xf>
    <xf numFmtId="166" fontId="10" fillId="9" borderId="2" xfId="2" applyNumberFormat="1" applyFont="1" applyFill="1" applyBorder="1" applyAlignment="1">
      <alignment vertical="center"/>
    </xf>
    <xf numFmtId="0" fontId="35" fillId="9" borderId="34" xfId="0" applyFont="1" applyFill="1" applyBorder="1" applyAlignment="1">
      <alignment horizontal="right" vertical="center" wrapText="1"/>
    </xf>
    <xf numFmtId="2" fontId="5" fillId="9" borderId="2" xfId="0" applyNumberFormat="1" applyFont="1" applyFill="1" applyBorder="1" applyAlignment="1">
      <alignment wrapText="1"/>
    </xf>
    <xf numFmtId="2" fontId="5" fillId="9" borderId="2" xfId="210" applyNumberFormat="1" applyFont="1" applyFill="1" applyBorder="1" applyAlignment="1">
      <alignment vertical="center" wrapText="1"/>
    </xf>
    <xf numFmtId="2" fontId="5" fillId="9" borderId="2" xfId="0" applyNumberFormat="1" applyFont="1" applyFill="1" applyBorder="1" applyAlignment="1">
      <alignment vertical="center"/>
    </xf>
    <xf numFmtId="2" fontId="28" fillId="9" borderId="11" xfId="0" applyNumberFormat="1" applyFont="1" applyFill="1" applyBorder="1" applyAlignment="1"/>
    <xf numFmtId="2" fontId="28" fillId="9" borderId="0" xfId="0" applyNumberFormat="1" applyFont="1" applyFill="1" applyBorder="1" applyAlignment="1"/>
    <xf numFmtId="2" fontId="28" fillId="9" borderId="12" xfId="0" applyNumberFormat="1" applyFont="1" applyFill="1" applyBorder="1" applyAlignment="1"/>
    <xf numFmtId="2" fontId="5" fillId="9" borderId="8" xfId="0" applyNumberFormat="1" applyFont="1" applyFill="1" applyBorder="1" applyAlignment="1">
      <alignment wrapText="1"/>
    </xf>
    <xf numFmtId="2" fontId="5" fillId="9" borderId="9" xfId="0" applyNumberFormat="1" applyFont="1" applyFill="1" applyBorder="1" applyAlignment="1">
      <alignment vertical="top" wrapText="1"/>
    </xf>
    <xf numFmtId="2" fontId="5" fillId="9" borderId="10" xfId="2" applyNumberFormat="1" applyFont="1" applyFill="1" applyBorder="1" applyAlignment="1">
      <alignment vertical="center" wrapText="1"/>
    </xf>
    <xf numFmtId="166" fontId="10" fillId="9" borderId="10" xfId="2" applyNumberFormat="1" applyFont="1" applyFill="1" applyBorder="1" applyAlignment="1">
      <alignment horizontal="center"/>
    </xf>
    <xf numFmtId="166" fontId="6" fillId="6" borderId="2" xfId="106" applyNumberFormat="1" applyFont="1" applyFill="1" applyBorder="1" applyAlignment="1">
      <alignment vertical="top" wrapText="1"/>
    </xf>
    <xf numFmtId="168" fontId="6" fillId="6" borderId="2" xfId="106" applyNumberFormat="1" applyFont="1" applyFill="1" applyBorder="1" applyAlignment="1">
      <alignment horizontal="center" vertical="center" wrapText="1"/>
    </xf>
    <xf numFmtId="168" fontId="6" fillId="6" borderId="32" xfId="106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vertical="justify"/>
    </xf>
    <xf numFmtId="0" fontId="5" fillId="6" borderId="5" xfId="2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 wrapText="1"/>
    </xf>
    <xf numFmtId="168" fontId="5" fillId="6" borderId="2" xfId="2" applyNumberFormat="1" applyFont="1" applyFill="1" applyBorder="1" applyAlignment="1">
      <alignment horizontal="center" vertical="center" wrapText="1"/>
    </xf>
    <xf numFmtId="0" fontId="6" fillId="6" borderId="32" xfId="106" applyNumberFormat="1" applyFont="1" applyFill="1" applyBorder="1" applyAlignment="1">
      <alignment horizontal="center" vertical="center" wrapText="1"/>
    </xf>
    <xf numFmtId="2" fontId="5" fillId="6" borderId="2" xfId="112" applyNumberFormat="1" applyFont="1" applyFill="1" applyBorder="1" applyAlignment="1" applyProtection="1">
      <alignment vertical="justify"/>
    </xf>
    <xf numFmtId="2" fontId="6" fillId="6" borderId="2" xfId="106" applyNumberFormat="1" applyFont="1" applyFill="1" applyBorder="1" applyAlignment="1">
      <alignment vertical="center" wrapText="1"/>
    </xf>
    <xf numFmtId="2" fontId="6" fillId="6" borderId="32" xfId="106" applyNumberFormat="1" applyFont="1" applyFill="1" applyBorder="1" applyAlignment="1">
      <alignment vertical="center" wrapText="1"/>
    </xf>
    <xf numFmtId="0" fontId="43" fillId="6" borderId="5" xfId="0" applyFont="1" applyFill="1" applyBorder="1" applyAlignment="1">
      <alignment horizontal="center" vertical="center"/>
    </xf>
    <xf numFmtId="0" fontId="43" fillId="6" borderId="2" xfId="0" applyFont="1" applyFill="1" applyBorder="1" applyAlignment="1">
      <alignment horizontal="center" vertical="center"/>
    </xf>
    <xf numFmtId="0" fontId="47" fillId="6" borderId="2" xfId="0" applyFont="1" applyFill="1" applyBorder="1" applyAlignment="1">
      <alignment horizontal="center" vertical="center"/>
    </xf>
    <xf numFmtId="166" fontId="10" fillId="6" borderId="10" xfId="2" applyNumberFormat="1" applyFont="1" applyFill="1" applyBorder="1" applyAlignment="1">
      <alignment horizontal="center" vertical="center"/>
    </xf>
    <xf numFmtId="166" fontId="5" fillId="5" borderId="2" xfId="2" applyNumberFormat="1" applyFont="1" applyFill="1" applyBorder="1" applyAlignment="1">
      <alignment vertical="top" wrapText="1"/>
    </xf>
    <xf numFmtId="166" fontId="10" fillId="5" borderId="2" xfId="2" applyNumberFormat="1" applyFont="1" applyFill="1" applyBorder="1" applyAlignment="1">
      <alignment vertical="top"/>
    </xf>
    <xf numFmtId="2" fontId="5" fillId="5" borderId="2" xfId="2" applyNumberFormat="1" applyFont="1" applyFill="1" applyBorder="1" applyAlignment="1">
      <alignment vertical="top" wrapText="1"/>
    </xf>
    <xf numFmtId="2" fontId="6" fillId="5" borderId="2" xfId="2" applyNumberFormat="1" applyFont="1" applyFill="1" applyBorder="1" applyAlignment="1">
      <alignment vertical="center" wrapText="1"/>
    </xf>
    <xf numFmtId="0" fontId="46" fillId="6" borderId="41" xfId="106" applyNumberFormat="1" applyFont="1" applyFill="1" applyBorder="1" applyAlignment="1">
      <alignment vertical="top" wrapText="1"/>
    </xf>
    <xf numFmtId="2" fontId="46" fillId="6" borderId="42" xfId="2" applyNumberFormat="1" applyFont="1" applyFill="1" applyBorder="1" applyAlignment="1">
      <alignment vertical="center" textRotation="90" wrapText="1"/>
    </xf>
    <xf numFmtId="166" fontId="46" fillId="6" borderId="41" xfId="106" applyNumberFormat="1" applyFont="1" applyFill="1" applyBorder="1" applyAlignment="1" applyProtection="1">
      <alignment vertical="center" wrapText="1"/>
    </xf>
    <xf numFmtId="166" fontId="46" fillId="6" borderId="43" xfId="106" applyNumberFormat="1" applyFont="1" applyFill="1" applyBorder="1" applyAlignment="1" applyProtection="1">
      <alignment vertical="center" wrapText="1"/>
    </xf>
    <xf numFmtId="2" fontId="35" fillId="6" borderId="2" xfId="106" applyNumberFormat="1" applyFont="1" applyFill="1" applyBorder="1" applyAlignment="1">
      <alignment vertical="center" wrapText="1"/>
    </xf>
    <xf numFmtId="0" fontId="35" fillId="6" borderId="41" xfId="2" applyFont="1" applyFill="1" applyBorder="1" applyAlignment="1">
      <alignment horizontal="center" vertical="center" wrapText="1"/>
    </xf>
    <xf numFmtId="166" fontId="48" fillId="6" borderId="41" xfId="2" applyNumberFormat="1" applyFont="1" applyFill="1" applyBorder="1" applyAlignment="1">
      <alignment horizontal="center"/>
    </xf>
    <xf numFmtId="2" fontId="35" fillId="6" borderId="42" xfId="2" applyNumberFormat="1" applyFont="1" applyFill="1" applyBorder="1" applyAlignment="1">
      <alignment vertical="center" textRotation="90" wrapText="1"/>
    </xf>
    <xf numFmtId="166" fontId="35" fillId="6" borderId="41" xfId="2" applyNumberFormat="1" applyFont="1" applyFill="1" applyBorder="1" applyAlignment="1">
      <alignment vertical="center" wrapText="1"/>
    </xf>
    <xf numFmtId="2" fontId="35" fillId="6" borderId="2" xfId="2" applyNumberFormat="1" applyFont="1" applyFill="1" applyBorder="1" applyAlignment="1">
      <alignment vertical="center" wrapText="1"/>
    </xf>
    <xf numFmtId="174" fontId="35" fillId="6" borderId="41" xfId="2" applyNumberFormat="1" applyFont="1" applyFill="1" applyBorder="1" applyAlignment="1">
      <alignment horizontal="center" vertical="center" wrapText="1"/>
    </xf>
    <xf numFmtId="2" fontId="48" fillId="6" borderId="44" xfId="210" applyNumberFormat="1" applyFont="1" applyFill="1" applyBorder="1" applyAlignment="1"/>
    <xf numFmtId="2" fontId="48" fillId="6" borderId="45" xfId="210" applyNumberFormat="1" applyFont="1" applyFill="1" applyBorder="1" applyAlignment="1"/>
    <xf numFmtId="169" fontId="49" fillId="6" borderId="41" xfId="210" applyFont="1" applyFill="1" applyBorder="1" applyAlignment="1">
      <alignment horizontal="center"/>
    </xf>
    <xf numFmtId="2" fontId="48" fillId="6" borderId="46" xfId="210" applyNumberFormat="1" applyFont="1" applyFill="1" applyBorder="1" applyAlignment="1"/>
    <xf numFmtId="2" fontId="48" fillId="6" borderId="0" xfId="210" applyNumberFormat="1" applyFont="1" applyFill="1" applyAlignment="1"/>
    <xf numFmtId="2" fontId="48" fillId="6" borderId="0" xfId="210" applyNumberFormat="1" applyFont="1" applyFill="1" applyBorder="1" applyAlignment="1"/>
    <xf numFmtId="2" fontId="48" fillId="6" borderId="47" xfId="210" applyNumberFormat="1" applyFont="1" applyFill="1" applyBorder="1" applyAlignment="1"/>
    <xf numFmtId="2" fontId="35" fillId="6" borderId="58" xfId="2" applyNumberFormat="1" applyFont="1" applyFill="1" applyBorder="1" applyAlignment="1">
      <alignment vertical="top" wrapText="1"/>
    </xf>
    <xf numFmtId="2" fontId="48" fillId="6" borderId="41" xfId="210" applyNumberFormat="1" applyFont="1" applyFill="1" applyBorder="1" applyAlignment="1">
      <alignment horizontal="center"/>
    </xf>
    <xf numFmtId="2" fontId="35" fillId="6" borderId="42" xfId="2" applyNumberFormat="1" applyFont="1" applyFill="1" applyBorder="1" applyAlignment="1">
      <alignment vertical="top" wrapText="1"/>
    </xf>
    <xf numFmtId="2" fontId="48" fillId="6" borderId="41" xfId="210" applyNumberFormat="1" applyFont="1" applyFill="1" applyBorder="1" applyAlignment="1"/>
    <xf numFmtId="2" fontId="48" fillId="6" borderId="42" xfId="210" applyNumberFormat="1" applyFont="1" applyFill="1" applyBorder="1" applyAlignment="1">
      <alignment vertical="top"/>
    </xf>
    <xf numFmtId="2" fontId="48" fillId="6" borderId="56" xfId="210" applyNumberFormat="1" applyFont="1" applyFill="1" applyBorder="1" applyAlignment="1"/>
    <xf numFmtId="2" fontId="48" fillId="6" borderId="57" xfId="210" applyNumberFormat="1" applyFont="1" applyFill="1" applyBorder="1" applyAlignment="1"/>
    <xf numFmtId="2" fontId="48" fillId="6" borderId="58" xfId="210" applyNumberFormat="1" applyFont="1" applyFill="1" applyBorder="1" applyAlignment="1"/>
    <xf numFmtId="166" fontId="35" fillId="6" borderId="42" xfId="2" applyNumberFormat="1" applyFont="1" applyFill="1" applyBorder="1" applyAlignment="1">
      <alignment horizontal="center" wrapText="1"/>
    </xf>
    <xf numFmtId="2" fontId="5" fillId="9" borderId="8" xfId="106" applyNumberFormat="1" applyFont="1" applyFill="1" applyBorder="1" applyAlignment="1">
      <alignment vertical="top" wrapText="1"/>
    </xf>
    <xf numFmtId="2" fontId="5" fillId="9" borderId="9" xfId="106" applyNumberFormat="1" applyFont="1" applyFill="1" applyBorder="1" applyAlignment="1">
      <alignment vertical="top" wrapText="1"/>
    </xf>
    <xf numFmtId="2" fontId="5" fillId="9" borderId="10" xfId="106" applyNumberFormat="1" applyFont="1" applyFill="1" applyBorder="1" applyAlignment="1">
      <alignment vertical="top" wrapText="1"/>
    </xf>
    <xf numFmtId="2" fontId="5" fillId="9" borderId="11" xfId="106" applyNumberFormat="1" applyFont="1" applyFill="1" applyBorder="1" applyAlignment="1">
      <alignment vertical="top" wrapText="1"/>
    </xf>
    <xf numFmtId="2" fontId="5" fillId="9" borderId="0" xfId="106" applyNumberFormat="1" applyFont="1" applyFill="1" applyBorder="1" applyAlignment="1">
      <alignment vertical="top" wrapText="1"/>
    </xf>
    <xf numFmtId="2" fontId="5" fillId="9" borderId="12" xfId="106" applyNumberFormat="1" applyFont="1" applyFill="1" applyBorder="1" applyAlignment="1">
      <alignment vertical="top" wrapText="1"/>
    </xf>
    <xf numFmtId="2" fontId="5" fillId="9" borderId="13" xfId="106" applyNumberFormat="1" applyFont="1" applyFill="1" applyBorder="1" applyAlignment="1">
      <alignment vertical="top" wrapText="1"/>
    </xf>
    <xf numFmtId="2" fontId="5" fillId="9" borderId="14" xfId="106" applyNumberFormat="1" applyFont="1" applyFill="1" applyBorder="1" applyAlignment="1">
      <alignment vertical="top" wrapText="1"/>
    </xf>
    <xf numFmtId="2" fontId="5" fillId="9" borderId="15" xfId="106" applyNumberFormat="1" applyFont="1" applyFill="1" applyBorder="1" applyAlignment="1">
      <alignment vertical="top" wrapText="1"/>
    </xf>
    <xf numFmtId="2" fontId="6" fillId="9" borderId="23" xfId="57" applyNumberFormat="1" applyFont="1" applyFill="1" applyBorder="1" applyAlignment="1">
      <alignment vertical="center" wrapText="1"/>
    </xf>
    <xf numFmtId="2" fontId="6" fillId="9" borderId="24" xfId="57" applyNumberFormat="1" applyFont="1" applyFill="1" applyBorder="1" applyAlignment="1">
      <alignment vertical="center" wrapText="1"/>
    </xf>
    <xf numFmtId="2" fontId="6" fillId="9" borderId="25" xfId="57" applyNumberFormat="1" applyFont="1" applyFill="1" applyBorder="1" applyAlignment="1">
      <alignment vertical="center" wrapText="1"/>
    </xf>
    <xf numFmtId="2" fontId="6" fillId="5" borderId="23" xfId="57" applyNumberFormat="1" applyFont="1" applyFill="1" applyBorder="1" applyAlignment="1">
      <alignment vertical="center" wrapText="1"/>
    </xf>
    <xf numFmtId="2" fontId="6" fillId="5" borderId="24" xfId="57" applyNumberFormat="1" applyFont="1" applyFill="1" applyBorder="1" applyAlignment="1">
      <alignment vertical="center" wrapText="1"/>
    </xf>
    <xf numFmtId="2" fontId="6" fillId="5" borderId="25" xfId="57" applyNumberFormat="1" applyFont="1" applyFill="1" applyBorder="1" applyAlignment="1">
      <alignment vertical="center" wrapText="1"/>
    </xf>
    <xf numFmtId="0" fontId="5" fillId="6" borderId="2" xfId="2" applyNumberFormat="1" applyFont="1" applyFill="1" applyBorder="1" applyAlignment="1">
      <alignment vertical="center" wrapText="1"/>
    </xf>
    <xf numFmtId="0" fontId="28" fillId="6" borderId="2" xfId="0" applyNumberFormat="1" applyFont="1" applyFill="1" applyBorder="1" applyAlignment="1">
      <alignment vertical="center" wrapText="1"/>
    </xf>
    <xf numFmtId="0" fontId="5" fillId="15" borderId="2" xfId="2" applyNumberFormat="1" applyFont="1" applyFill="1" applyBorder="1" applyAlignment="1">
      <alignment vertical="center" wrapText="1"/>
    </xf>
    <xf numFmtId="0" fontId="28" fillId="15" borderId="2" xfId="0" applyNumberFormat="1" applyFont="1" applyFill="1" applyBorder="1" applyAlignment="1">
      <alignment vertical="center" wrapText="1"/>
    </xf>
    <xf numFmtId="2" fontId="5" fillId="6" borderId="21" xfId="2" applyNumberFormat="1" applyFont="1" applyFill="1" applyBorder="1" applyAlignment="1">
      <alignment vertical="top" wrapText="1"/>
    </xf>
    <xf numFmtId="2" fontId="5" fillId="6" borderId="16" xfId="2" applyNumberFormat="1" applyFont="1" applyFill="1" applyBorder="1" applyAlignment="1">
      <alignment vertical="top" wrapText="1"/>
    </xf>
    <xf numFmtId="2" fontId="5" fillId="6" borderId="22" xfId="2" applyNumberFormat="1" applyFont="1" applyFill="1" applyBorder="1" applyAlignment="1">
      <alignment vertical="top" wrapText="1"/>
    </xf>
    <xf numFmtId="2" fontId="5" fillId="6" borderId="8" xfId="106" applyNumberFormat="1" applyFont="1" applyFill="1" applyBorder="1" applyAlignment="1">
      <alignment vertical="top" wrapText="1"/>
    </xf>
    <xf numFmtId="2" fontId="5" fillId="6" borderId="9" xfId="106" applyNumberFormat="1" applyFont="1" applyFill="1" applyBorder="1" applyAlignment="1">
      <alignment vertical="top" wrapText="1"/>
    </xf>
    <xf numFmtId="2" fontId="5" fillId="6" borderId="10" xfId="106" applyNumberFormat="1" applyFont="1" applyFill="1" applyBorder="1" applyAlignment="1">
      <alignment vertical="top" wrapText="1"/>
    </xf>
    <xf numFmtId="2" fontId="5" fillId="6" borderId="11" xfId="106" applyNumberFormat="1" applyFont="1" applyFill="1" applyBorder="1" applyAlignment="1">
      <alignment vertical="top" wrapText="1"/>
    </xf>
    <xf numFmtId="2" fontId="5" fillId="6" borderId="0" xfId="106" applyNumberFormat="1" applyFont="1" applyFill="1" applyBorder="1" applyAlignment="1">
      <alignment vertical="top" wrapText="1"/>
    </xf>
    <xf numFmtId="2" fontId="5" fillId="6" borderId="12" xfId="106" applyNumberFormat="1" applyFont="1" applyFill="1" applyBorder="1" applyAlignment="1">
      <alignment vertical="top" wrapText="1"/>
    </xf>
    <xf numFmtId="2" fontId="5" fillId="6" borderId="13" xfId="106" applyNumberFormat="1" applyFont="1" applyFill="1" applyBorder="1" applyAlignment="1">
      <alignment vertical="top" wrapText="1"/>
    </xf>
    <xf numFmtId="2" fontId="5" fillId="6" borderId="14" xfId="106" applyNumberFormat="1" applyFont="1" applyFill="1" applyBorder="1" applyAlignment="1">
      <alignment vertical="top" wrapText="1"/>
    </xf>
    <xf numFmtId="2" fontId="5" fillId="6" borderId="15" xfId="106" applyNumberFormat="1" applyFont="1" applyFill="1" applyBorder="1" applyAlignment="1">
      <alignment vertical="top" wrapText="1"/>
    </xf>
    <xf numFmtId="2" fontId="6" fillId="6" borderId="23" xfId="57" applyNumberFormat="1" applyFont="1" applyFill="1" applyBorder="1" applyAlignment="1">
      <alignment vertical="center" wrapText="1"/>
    </xf>
    <xf numFmtId="2" fontId="6" fillId="6" borderId="24" xfId="57" applyNumberFormat="1" applyFont="1" applyFill="1" applyBorder="1" applyAlignment="1">
      <alignment vertical="center" wrapText="1"/>
    </xf>
    <xf numFmtId="2" fontId="6" fillId="6" borderId="25" xfId="57" applyNumberFormat="1" applyFont="1" applyFill="1" applyBorder="1" applyAlignment="1">
      <alignment vertical="center" wrapText="1"/>
    </xf>
    <xf numFmtId="0" fontId="5" fillId="9" borderId="17" xfId="2" applyNumberFormat="1" applyFont="1" applyFill="1" applyBorder="1" applyAlignment="1">
      <alignment horizontal="left" vertical="center" wrapText="1"/>
    </xf>
    <xf numFmtId="0" fontId="5" fillId="9" borderId="18" xfId="2" applyNumberFormat="1" applyFont="1" applyFill="1" applyBorder="1" applyAlignment="1">
      <alignment horizontal="left" vertical="center" wrapText="1"/>
    </xf>
    <xf numFmtId="0" fontId="5" fillId="9" borderId="19" xfId="2" applyNumberFormat="1" applyFont="1" applyFill="1" applyBorder="1" applyAlignment="1">
      <alignment horizontal="left" vertical="center" wrapText="1"/>
    </xf>
    <xf numFmtId="2" fontId="6" fillId="9" borderId="1" xfId="2" applyNumberFormat="1" applyFont="1" applyFill="1" applyBorder="1" applyAlignment="1">
      <alignment vertical="center" wrapText="1"/>
    </xf>
    <xf numFmtId="2" fontId="6" fillId="9" borderId="3" xfId="2" applyNumberFormat="1" applyFont="1" applyFill="1" applyBorder="1" applyAlignment="1">
      <alignment vertical="center" wrapText="1"/>
    </xf>
    <xf numFmtId="2" fontId="6" fillId="9" borderId="20" xfId="2" applyNumberFormat="1" applyFont="1" applyFill="1" applyBorder="1" applyAlignment="1">
      <alignment vertical="center" wrapText="1"/>
    </xf>
    <xf numFmtId="166" fontId="10" fillId="9" borderId="1" xfId="2" applyNumberFormat="1" applyFont="1" applyFill="1" applyBorder="1" applyAlignment="1">
      <alignment vertical="top"/>
    </xf>
    <xf numFmtId="166" fontId="10" fillId="9" borderId="3" xfId="2" applyNumberFormat="1" applyFont="1" applyFill="1" applyBorder="1" applyAlignment="1">
      <alignment vertical="top"/>
    </xf>
    <xf numFmtId="166" fontId="10" fillId="9" borderId="20" xfId="2" applyNumberFormat="1" applyFont="1" applyFill="1" applyBorder="1" applyAlignment="1">
      <alignment vertical="top"/>
    </xf>
    <xf numFmtId="2" fontId="5" fillId="9" borderId="21" xfId="2" applyNumberFormat="1" applyFont="1" applyFill="1" applyBorder="1" applyAlignment="1">
      <alignment vertical="top" wrapText="1"/>
    </xf>
    <xf numFmtId="2" fontId="5" fillId="9" borderId="16" xfId="2" applyNumberFormat="1" applyFont="1" applyFill="1" applyBorder="1" applyAlignment="1">
      <alignment vertical="top" wrapText="1"/>
    </xf>
    <xf numFmtId="2" fontId="5" fillId="9" borderId="22" xfId="2" applyNumberFormat="1" applyFont="1" applyFill="1" applyBorder="1" applyAlignment="1">
      <alignment vertical="top" wrapText="1"/>
    </xf>
    <xf numFmtId="166" fontId="10" fillId="15" borderId="1" xfId="2" applyNumberFormat="1" applyFont="1" applyFill="1" applyBorder="1" applyAlignment="1">
      <alignment vertical="top"/>
    </xf>
    <xf numFmtId="166" fontId="10" fillId="15" borderId="3" xfId="2" applyNumberFormat="1" applyFont="1" applyFill="1" applyBorder="1" applyAlignment="1">
      <alignment vertical="top"/>
    </xf>
    <xf numFmtId="166" fontId="10" fillId="15" borderId="20" xfId="2" applyNumberFormat="1" applyFont="1" applyFill="1" applyBorder="1" applyAlignment="1">
      <alignment vertical="top"/>
    </xf>
    <xf numFmtId="2" fontId="5" fillId="15" borderId="8" xfId="106" applyNumberFormat="1" applyFont="1" applyFill="1" applyBorder="1" applyAlignment="1">
      <alignment vertical="top" wrapText="1"/>
    </xf>
    <xf numFmtId="2" fontId="5" fillId="15" borderId="9" xfId="106" applyNumberFormat="1" applyFont="1" applyFill="1" applyBorder="1" applyAlignment="1">
      <alignment vertical="top" wrapText="1"/>
    </xf>
    <xf numFmtId="2" fontId="5" fillId="15" borderId="10" xfId="106" applyNumberFormat="1" applyFont="1" applyFill="1" applyBorder="1" applyAlignment="1">
      <alignment vertical="top" wrapText="1"/>
    </xf>
    <xf numFmtId="2" fontId="5" fillId="15" borderId="11" xfId="106" applyNumberFormat="1" applyFont="1" applyFill="1" applyBorder="1" applyAlignment="1">
      <alignment vertical="top" wrapText="1"/>
    </xf>
    <xf numFmtId="2" fontId="5" fillId="15" borderId="0" xfId="106" applyNumberFormat="1" applyFont="1" applyFill="1" applyBorder="1" applyAlignment="1">
      <alignment vertical="top" wrapText="1"/>
    </xf>
    <xf numFmtId="2" fontId="5" fillId="15" borderId="12" xfId="106" applyNumberFormat="1" applyFont="1" applyFill="1" applyBorder="1" applyAlignment="1">
      <alignment vertical="top" wrapText="1"/>
    </xf>
    <xf numFmtId="2" fontId="5" fillId="15" borderId="13" xfId="106" applyNumberFormat="1" applyFont="1" applyFill="1" applyBorder="1" applyAlignment="1">
      <alignment vertical="top" wrapText="1"/>
    </xf>
    <xf numFmtId="2" fontId="5" fillId="15" borderId="14" xfId="106" applyNumberFormat="1" applyFont="1" applyFill="1" applyBorder="1" applyAlignment="1">
      <alignment vertical="top" wrapText="1"/>
    </xf>
    <xf numFmtId="2" fontId="5" fillId="15" borderId="15" xfId="106" applyNumberFormat="1" applyFont="1" applyFill="1" applyBorder="1" applyAlignment="1">
      <alignment vertical="top" wrapText="1"/>
    </xf>
    <xf numFmtId="2" fontId="6" fillId="15" borderId="23" xfId="57" applyNumberFormat="1" applyFont="1" applyFill="1" applyBorder="1" applyAlignment="1">
      <alignment vertical="center" wrapText="1"/>
    </xf>
    <xf numFmtId="2" fontId="6" fillId="15" borderId="24" xfId="57" applyNumberFormat="1" applyFont="1" applyFill="1" applyBorder="1" applyAlignment="1">
      <alignment vertical="center" wrapText="1"/>
    </xf>
    <xf numFmtId="2" fontId="6" fillId="15" borderId="25" xfId="57" applyNumberFormat="1" applyFont="1" applyFill="1" applyBorder="1" applyAlignment="1">
      <alignment vertical="center" wrapText="1"/>
    </xf>
    <xf numFmtId="2" fontId="6" fillId="15" borderId="1" xfId="2" applyNumberFormat="1" applyFont="1" applyFill="1" applyBorder="1" applyAlignment="1">
      <alignment vertical="center" wrapText="1"/>
    </xf>
    <xf numFmtId="2" fontId="6" fillId="15" borderId="3" xfId="2" applyNumberFormat="1" applyFont="1" applyFill="1" applyBorder="1" applyAlignment="1">
      <alignment vertical="center" wrapText="1"/>
    </xf>
    <xf numFmtId="2" fontId="6" fillId="15" borderId="20" xfId="2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5" fillId="5" borderId="39" xfId="2" applyNumberFormat="1" applyFont="1" applyFill="1" applyBorder="1" applyAlignment="1">
      <alignment vertical="center" wrapText="1"/>
    </xf>
    <xf numFmtId="0" fontId="5" fillId="5" borderId="18" xfId="2" applyNumberFormat="1" applyFont="1" applyFill="1" applyBorder="1" applyAlignment="1">
      <alignment vertical="center" wrapText="1"/>
    </xf>
    <xf numFmtId="2" fontId="6" fillId="12" borderId="1" xfId="2" applyNumberFormat="1" applyFont="1" applyFill="1" applyBorder="1" applyAlignment="1">
      <alignment vertical="center" wrapText="1"/>
    </xf>
    <xf numFmtId="2" fontId="6" fillId="12" borderId="3" xfId="2" applyNumberFormat="1" applyFont="1" applyFill="1" applyBorder="1" applyAlignment="1">
      <alignment vertical="center" wrapText="1"/>
    </xf>
    <xf numFmtId="2" fontId="6" fillId="12" borderId="20" xfId="2" applyNumberFormat="1" applyFont="1" applyFill="1" applyBorder="1" applyAlignment="1">
      <alignment vertical="center" wrapText="1"/>
    </xf>
    <xf numFmtId="166" fontId="10" fillId="12" borderId="1" xfId="2" applyNumberFormat="1" applyFont="1" applyFill="1" applyBorder="1" applyAlignment="1">
      <alignment vertical="top"/>
    </xf>
    <xf numFmtId="166" fontId="10" fillId="12" borderId="3" xfId="2" applyNumberFormat="1" applyFont="1" applyFill="1" applyBorder="1" applyAlignment="1">
      <alignment vertical="top"/>
    </xf>
    <xf numFmtId="166" fontId="10" fillId="12" borderId="20" xfId="2" applyNumberFormat="1" applyFont="1" applyFill="1" applyBorder="1" applyAlignment="1">
      <alignment vertical="top"/>
    </xf>
    <xf numFmtId="2" fontId="5" fillId="12" borderId="21" xfId="2" applyNumberFormat="1" applyFont="1" applyFill="1" applyBorder="1" applyAlignment="1">
      <alignment vertical="top" wrapText="1"/>
    </xf>
    <xf numFmtId="2" fontId="5" fillId="12" borderId="16" xfId="2" applyNumberFormat="1" applyFont="1" applyFill="1" applyBorder="1" applyAlignment="1">
      <alignment vertical="top" wrapText="1"/>
    </xf>
    <xf numFmtId="2" fontId="5" fillId="12" borderId="22" xfId="2" applyNumberFormat="1" applyFont="1" applyFill="1" applyBorder="1" applyAlignment="1">
      <alignment vertical="top" wrapText="1"/>
    </xf>
    <xf numFmtId="2" fontId="5" fillId="12" borderId="8" xfId="106" applyNumberFormat="1" applyFont="1" applyFill="1" applyBorder="1" applyAlignment="1">
      <alignment vertical="top" wrapText="1"/>
    </xf>
    <xf numFmtId="2" fontId="5" fillId="12" borderId="9" xfId="106" applyNumberFormat="1" applyFont="1" applyFill="1" applyBorder="1" applyAlignment="1">
      <alignment vertical="top" wrapText="1"/>
    </xf>
    <xf numFmtId="2" fontId="5" fillId="12" borderId="10" xfId="106" applyNumberFormat="1" applyFont="1" applyFill="1" applyBorder="1" applyAlignment="1">
      <alignment vertical="top" wrapText="1"/>
    </xf>
    <xf numFmtId="2" fontId="5" fillId="12" borderId="11" xfId="106" applyNumberFormat="1" applyFont="1" applyFill="1" applyBorder="1" applyAlignment="1">
      <alignment vertical="top" wrapText="1"/>
    </xf>
    <xf numFmtId="2" fontId="5" fillId="12" borderId="0" xfId="106" applyNumberFormat="1" applyFont="1" applyFill="1" applyBorder="1" applyAlignment="1">
      <alignment vertical="top" wrapText="1"/>
    </xf>
    <xf numFmtId="2" fontId="5" fillId="12" borderId="12" xfId="106" applyNumberFormat="1" applyFont="1" applyFill="1" applyBorder="1" applyAlignment="1">
      <alignment vertical="top" wrapText="1"/>
    </xf>
    <xf numFmtId="2" fontId="5" fillId="12" borderId="13" xfId="106" applyNumberFormat="1" applyFont="1" applyFill="1" applyBorder="1" applyAlignment="1">
      <alignment vertical="top" wrapText="1"/>
    </xf>
    <xf numFmtId="2" fontId="5" fillId="12" borderId="14" xfId="106" applyNumberFormat="1" applyFont="1" applyFill="1" applyBorder="1" applyAlignment="1">
      <alignment vertical="top" wrapText="1"/>
    </xf>
    <xf numFmtId="2" fontId="5" fillId="12" borderId="15" xfId="106" applyNumberFormat="1" applyFont="1" applyFill="1" applyBorder="1" applyAlignment="1">
      <alignment vertical="top" wrapText="1"/>
    </xf>
    <xf numFmtId="166" fontId="6" fillId="12" borderId="23" xfId="57" applyNumberFormat="1" applyFont="1" applyFill="1" applyBorder="1" applyAlignment="1">
      <alignment vertical="center" wrapText="1"/>
    </xf>
    <xf numFmtId="166" fontId="6" fillId="12" borderId="24" xfId="57" applyNumberFormat="1" applyFont="1" applyFill="1" applyBorder="1" applyAlignment="1">
      <alignment vertical="center" wrapText="1"/>
    </xf>
    <xf numFmtId="166" fontId="6" fillId="12" borderId="25" xfId="57" applyNumberFormat="1" applyFont="1" applyFill="1" applyBorder="1" applyAlignment="1">
      <alignment vertical="center" wrapText="1"/>
    </xf>
    <xf numFmtId="0" fontId="5" fillId="5" borderId="19" xfId="2" applyNumberFormat="1" applyFont="1" applyFill="1" applyBorder="1" applyAlignment="1">
      <alignment vertical="center" wrapText="1"/>
    </xf>
    <xf numFmtId="2" fontId="6" fillId="18" borderId="1" xfId="2" applyNumberFormat="1" applyFont="1" applyFill="1" applyBorder="1" applyAlignment="1">
      <alignment vertical="center" wrapText="1"/>
    </xf>
    <xf numFmtId="2" fontId="6" fillId="18" borderId="3" xfId="2" applyNumberFormat="1" applyFont="1" applyFill="1" applyBorder="1" applyAlignment="1">
      <alignment vertical="center" wrapText="1"/>
    </xf>
    <xf numFmtId="2" fontId="6" fillId="18" borderId="20" xfId="2" applyNumberFormat="1" applyFont="1" applyFill="1" applyBorder="1" applyAlignment="1">
      <alignment vertical="center" wrapText="1"/>
    </xf>
    <xf numFmtId="166" fontId="10" fillId="18" borderId="1" xfId="2" applyNumberFormat="1" applyFont="1" applyFill="1" applyBorder="1" applyAlignment="1">
      <alignment vertical="top"/>
    </xf>
    <xf numFmtId="166" fontId="10" fillId="18" borderId="3" xfId="2" applyNumberFormat="1" applyFont="1" applyFill="1" applyBorder="1" applyAlignment="1">
      <alignment vertical="top"/>
    </xf>
    <xf numFmtId="166" fontId="10" fillId="18" borderId="20" xfId="2" applyNumberFormat="1" applyFont="1" applyFill="1" applyBorder="1" applyAlignment="1">
      <alignment vertical="top"/>
    </xf>
    <xf numFmtId="2" fontId="5" fillId="18" borderId="21" xfId="2" applyNumberFormat="1" applyFont="1" applyFill="1" applyBorder="1" applyAlignment="1">
      <alignment vertical="top" wrapText="1"/>
    </xf>
    <xf numFmtId="2" fontId="5" fillId="18" borderId="16" xfId="2" applyNumberFormat="1" applyFont="1" applyFill="1" applyBorder="1" applyAlignment="1">
      <alignment vertical="top" wrapText="1"/>
    </xf>
    <xf numFmtId="2" fontId="5" fillId="18" borderId="22" xfId="2" applyNumberFormat="1" applyFont="1" applyFill="1" applyBorder="1" applyAlignment="1">
      <alignment vertical="top" wrapText="1"/>
    </xf>
    <xf numFmtId="2" fontId="5" fillId="18" borderId="8" xfId="106" applyNumberFormat="1" applyFont="1" applyFill="1" applyBorder="1" applyAlignment="1">
      <alignment vertical="top" wrapText="1"/>
    </xf>
    <xf numFmtId="2" fontId="5" fillId="18" borderId="9" xfId="106" applyNumberFormat="1" applyFont="1" applyFill="1" applyBorder="1" applyAlignment="1">
      <alignment vertical="top" wrapText="1"/>
    </xf>
    <xf numFmtId="2" fontId="5" fillId="18" borderId="10" xfId="106" applyNumberFormat="1" applyFont="1" applyFill="1" applyBorder="1" applyAlignment="1">
      <alignment vertical="top" wrapText="1"/>
    </xf>
    <xf numFmtId="2" fontId="5" fillId="18" borderId="11" xfId="106" applyNumberFormat="1" applyFont="1" applyFill="1" applyBorder="1" applyAlignment="1">
      <alignment vertical="top" wrapText="1"/>
    </xf>
    <xf numFmtId="2" fontId="5" fillId="18" borderId="0" xfId="106" applyNumberFormat="1" applyFont="1" applyFill="1" applyBorder="1" applyAlignment="1">
      <alignment vertical="top" wrapText="1"/>
    </xf>
    <xf numFmtId="2" fontId="5" fillId="18" borderId="12" xfId="106" applyNumberFormat="1" applyFont="1" applyFill="1" applyBorder="1" applyAlignment="1">
      <alignment vertical="top" wrapText="1"/>
    </xf>
    <xf numFmtId="2" fontId="5" fillId="18" borderId="13" xfId="106" applyNumberFormat="1" applyFont="1" applyFill="1" applyBorder="1" applyAlignment="1">
      <alignment vertical="top" wrapText="1"/>
    </xf>
    <xf numFmtId="2" fontId="5" fillId="18" borderId="14" xfId="106" applyNumberFormat="1" applyFont="1" applyFill="1" applyBorder="1" applyAlignment="1">
      <alignment vertical="top" wrapText="1"/>
    </xf>
    <xf numFmtId="2" fontId="5" fillId="18" borderId="15" xfId="106" applyNumberFormat="1" applyFont="1" applyFill="1" applyBorder="1" applyAlignment="1">
      <alignment vertical="top" wrapText="1"/>
    </xf>
    <xf numFmtId="2" fontId="6" fillId="18" borderId="23" xfId="57" applyNumberFormat="1" applyFont="1" applyFill="1" applyBorder="1" applyAlignment="1">
      <alignment vertical="center" wrapText="1"/>
    </xf>
    <xf numFmtId="2" fontId="6" fillId="18" borderId="24" xfId="57" applyNumberFormat="1" applyFont="1" applyFill="1" applyBorder="1" applyAlignment="1">
      <alignment vertical="center" wrapText="1"/>
    </xf>
    <xf numFmtId="2" fontId="6" fillId="18" borderId="25" xfId="57" applyNumberFormat="1" applyFont="1" applyFill="1" applyBorder="1" applyAlignment="1">
      <alignment vertical="center" wrapText="1"/>
    </xf>
    <xf numFmtId="0" fontId="32" fillId="10" borderId="1" xfId="0" applyFont="1" applyFill="1" applyBorder="1" applyAlignment="1">
      <alignment horizontal="center" vertical="center"/>
    </xf>
    <xf numFmtId="0" fontId="32" fillId="10" borderId="3" xfId="0" applyFont="1" applyFill="1" applyBorder="1" applyAlignment="1">
      <alignment horizontal="center" vertical="center"/>
    </xf>
    <xf numFmtId="0" fontId="32" fillId="10" borderId="4" xfId="0" applyFont="1" applyFill="1" applyBorder="1" applyAlignment="1">
      <alignment horizontal="center" vertical="center"/>
    </xf>
    <xf numFmtId="166" fontId="5" fillId="10" borderId="1" xfId="2" applyNumberFormat="1" applyFont="1" applyFill="1" applyBorder="1" applyAlignment="1">
      <alignment horizontal="center" vertical="center"/>
    </xf>
    <xf numFmtId="166" fontId="5" fillId="10" borderId="3" xfId="2" applyNumberFormat="1" applyFont="1" applyFill="1" applyBorder="1" applyAlignment="1">
      <alignment horizontal="center" vertical="center"/>
    </xf>
    <xf numFmtId="166" fontId="5" fillId="10" borderId="4" xfId="2" applyNumberFormat="1" applyFont="1" applyFill="1" applyBorder="1" applyAlignment="1">
      <alignment horizontal="center" vertical="center"/>
    </xf>
    <xf numFmtId="2" fontId="35" fillId="6" borderId="41" xfId="106" applyNumberFormat="1" applyFont="1" applyFill="1" applyBorder="1" applyAlignment="1">
      <alignment vertical="top" wrapText="1"/>
    </xf>
    <xf numFmtId="2" fontId="46" fillId="6" borderId="41" xfId="57" applyNumberFormat="1" applyFont="1" applyFill="1" applyBorder="1" applyAlignment="1">
      <alignment wrapText="1"/>
    </xf>
    <xf numFmtId="0" fontId="5" fillId="14" borderId="39" xfId="2" applyNumberFormat="1" applyFont="1" applyFill="1" applyBorder="1" applyAlignment="1">
      <alignment vertical="center" wrapText="1"/>
    </xf>
    <xf numFmtId="0" fontId="5" fillId="14" borderId="18" xfId="2" applyNumberFormat="1" applyFont="1" applyFill="1" applyBorder="1" applyAlignment="1">
      <alignment vertical="center" wrapText="1"/>
    </xf>
    <xf numFmtId="0" fontId="5" fillId="14" borderId="19" xfId="2" applyNumberFormat="1" applyFont="1" applyFill="1" applyBorder="1" applyAlignment="1">
      <alignment vertical="center" wrapText="1"/>
    </xf>
    <xf numFmtId="2" fontId="6" fillId="15" borderId="8" xfId="57" applyNumberFormat="1" applyFont="1" applyFill="1" applyBorder="1" applyAlignment="1">
      <alignment vertical="center" wrapText="1"/>
    </xf>
    <xf numFmtId="2" fontId="5" fillId="11" borderId="21" xfId="2" applyNumberFormat="1" applyFont="1" applyFill="1" applyBorder="1" applyAlignment="1">
      <alignment vertical="top" wrapText="1"/>
    </xf>
    <xf numFmtId="2" fontId="5" fillId="11" borderId="16" xfId="2" applyNumberFormat="1" applyFont="1" applyFill="1" applyBorder="1" applyAlignment="1">
      <alignment vertical="top" wrapText="1"/>
    </xf>
    <xf numFmtId="2" fontId="5" fillId="11" borderId="22" xfId="2" applyNumberFormat="1" applyFont="1" applyFill="1" applyBorder="1" applyAlignment="1">
      <alignment vertical="top" wrapText="1"/>
    </xf>
    <xf numFmtId="166" fontId="10" fillId="8" borderId="1" xfId="2" applyNumberFormat="1" applyFont="1" applyFill="1" applyBorder="1" applyAlignment="1">
      <alignment vertical="top"/>
    </xf>
    <xf numFmtId="166" fontId="10" fillId="8" borderId="3" xfId="2" applyNumberFormat="1" applyFont="1" applyFill="1" applyBorder="1" applyAlignment="1">
      <alignment vertical="top"/>
    </xf>
    <xf numFmtId="166" fontId="10" fillId="8" borderId="20" xfId="2" applyNumberFormat="1" applyFont="1" applyFill="1" applyBorder="1" applyAlignment="1">
      <alignment vertical="top"/>
    </xf>
    <xf numFmtId="2" fontId="6" fillId="7" borderId="32" xfId="57" applyNumberFormat="1" applyFont="1" applyFill="1" applyBorder="1" applyAlignment="1">
      <alignment vertical="center" wrapText="1"/>
    </xf>
    <xf numFmtId="2" fontId="6" fillId="7" borderId="33" xfId="57" applyNumberFormat="1" applyFont="1" applyFill="1" applyBorder="1" applyAlignment="1">
      <alignment vertical="center" wrapText="1"/>
    </xf>
    <xf numFmtId="2" fontId="6" fillId="7" borderId="5" xfId="57" applyNumberFormat="1" applyFont="1" applyFill="1" applyBorder="1" applyAlignment="1">
      <alignment vertical="center" wrapText="1"/>
    </xf>
    <xf numFmtId="2" fontId="6" fillId="14" borderId="1" xfId="2" applyNumberFormat="1" applyFont="1" applyFill="1" applyBorder="1" applyAlignment="1">
      <alignment vertical="center" wrapText="1"/>
    </xf>
    <xf numFmtId="2" fontId="6" fillId="14" borderId="3" xfId="2" applyNumberFormat="1" applyFont="1" applyFill="1" applyBorder="1" applyAlignment="1">
      <alignment vertical="center" wrapText="1"/>
    </xf>
    <xf numFmtId="2" fontId="6" fillId="14" borderId="20" xfId="2" applyNumberFormat="1" applyFont="1" applyFill="1" applyBorder="1" applyAlignment="1">
      <alignment vertical="center" wrapText="1"/>
    </xf>
    <xf numFmtId="166" fontId="10" fillId="14" borderId="1" xfId="2" applyNumberFormat="1" applyFont="1" applyFill="1" applyBorder="1" applyAlignment="1">
      <alignment vertical="top"/>
    </xf>
    <xf numFmtId="166" fontId="10" fillId="14" borderId="3" xfId="2" applyNumberFormat="1" applyFont="1" applyFill="1" applyBorder="1" applyAlignment="1">
      <alignment vertical="top"/>
    </xf>
    <xf numFmtId="166" fontId="10" fillId="14" borderId="20" xfId="2" applyNumberFormat="1" applyFont="1" applyFill="1" applyBorder="1" applyAlignment="1">
      <alignment vertical="top"/>
    </xf>
    <xf numFmtId="2" fontId="5" fillId="14" borderId="21" xfId="2" applyNumberFormat="1" applyFont="1" applyFill="1" applyBorder="1" applyAlignment="1">
      <alignment vertical="top" wrapText="1"/>
    </xf>
    <xf numFmtId="2" fontId="5" fillId="14" borderId="16" xfId="2" applyNumberFormat="1" applyFont="1" applyFill="1" applyBorder="1" applyAlignment="1">
      <alignment vertical="top" wrapText="1"/>
    </xf>
    <xf numFmtId="2" fontId="5" fillId="14" borderId="22" xfId="2" applyNumberFormat="1" applyFont="1" applyFill="1" applyBorder="1" applyAlignment="1">
      <alignment vertical="top" wrapText="1"/>
    </xf>
    <xf numFmtId="2" fontId="5" fillId="14" borderId="8" xfId="106" applyNumberFormat="1" applyFont="1" applyFill="1" applyBorder="1" applyAlignment="1">
      <alignment vertical="top" wrapText="1"/>
    </xf>
    <xf numFmtId="2" fontId="5" fillId="14" borderId="9" xfId="106" applyNumberFormat="1" applyFont="1" applyFill="1" applyBorder="1" applyAlignment="1">
      <alignment vertical="top" wrapText="1"/>
    </xf>
    <xf numFmtId="2" fontId="5" fillId="14" borderId="10" xfId="106" applyNumberFormat="1" applyFont="1" applyFill="1" applyBorder="1" applyAlignment="1">
      <alignment vertical="top" wrapText="1"/>
    </xf>
    <xf numFmtId="2" fontId="5" fillId="14" borderId="11" xfId="106" applyNumberFormat="1" applyFont="1" applyFill="1" applyBorder="1" applyAlignment="1">
      <alignment vertical="top" wrapText="1"/>
    </xf>
    <xf numFmtId="2" fontId="5" fillId="14" borderId="0" xfId="106" applyNumberFormat="1" applyFont="1" applyFill="1" applyBorder="1" applyAlignment="1">
      <alignment vertical="top" wrapText="1"/>
    </xf>
    <xf numFmtId="2" fontId="5" fillId="14" borderId="12" xfId="106" applyNumberFormat="1" applyFont="1" applyFill="1" applyBorder="1" applyAlignment="1">
      <alignment vertical="top" wrapText="1"/>
    </xf>
    <xf numFmtId="2" fontId="5" fillId="14" borderId="13" xfId="106" applyNumberFormat="1" applyFont="1" applyFill="1" applyBorder="1" applyAlignment="1">
      <alignment vertical="top" wrapText="1"/>
    </xf>
    <xf numFmtId="2" fontId="5" fillId="14" borderId="14" xfId="106" applyNumberFormat="1" applyFont="1" applyFill="1" applyBorder="1" applyAlignment="1">
      <alignment vertical="top" wrapText="1"/>
    </xf>
    <xf numFmtId="2" fontId="5" fillId="14" borderId="15" xfId="106" applyNumberFormat="1" applyFont="1" applyFill="1" applyBorder="1" applyAlignment="1">
      <alignment vertical="top" wrapText="1"/>
    </xf>
    <xf numFmtId="2" fontId="6" fillId="14" borderId="23" xfId="57" applyNumberFormat="1" applyFont="1" applyFill="1" applyBorder="1" applyAlignment="1">
      <alignment vertical="center" wrapText="1"/>
    </xf>
    <xf numFmtId="2" fontId="6" fillId="14" borderId="24" xfId="57" applyNumberFormat="1" applyFont="1" applyFill="1" applyBorder="1" applyAlignment="1">
      <alignment vertical="center" wrapText="1"/>
    </xf>
    <xf numFmtId="2" fontId="6" fillId="14" borderId="25" xfId="57" applyNumberFormat="1" applyFont="1" applyFill="1" applyBorder="1" applyAlignment="1">
      <alignment vertical="center" wrapText="1"/>
    </xf>
    <xf numFmtId="2" fontId="6" fillId="13" borderId="23" xfId="57" applyNumberFormat="1" applyFont="1" applyFill="1" applyBorder="1" applyAlignment="1">
      <alignment vertical="center" wrapText="1"/>
    </xf>
    <xf numFmtId="2" fontId="6" fillId="13" borderId="24" xfId="57" applyNumberFormat="1" applyFont="1" applyFill="1" applyBorder="1" applyAlignment="1">
      <alignment vertical="center" wrapText="1"/>
    </xf>
    <xf numFmtId="2" fontId="6" fillId="13" borderId="25" xfId="57" applyNumberFormat="1" applyFont="1" applyFill="1" applyBorder="1" applyAlignment="1">
      <alignment vertical="center" wrapText="1"/>
    </xf>
    <xf numFmtId="2" fontId="5" fillId="7" borderId="21" xfId="2" applyNumberFormat="1" applyFont="1" applyFill="1" applyBorder="1" applyAlignment="1">
      <alignment vertical="top" wrapText="1"/>
    </xf>
    <xf numFmtId="2" fontId="5" fillId="7" borderId="16" xfId="2" applyNumberFormat="1" applyFont="1" applyFill="1" applyBorder="1" applyAlignment="1">
      <alignment vertical="top" wrapText="1"/>
    </xf>
    <xf numFmtId="2" fontId="5" fillId="7" borderId="22" xfId="2" applyNumberFormat="1" applyFont="1" applyFill="1" applyBorder="1" applyAlignment="1">
      <alignment vertical="top" wrapText="1"/>
    </xf>
    <xf numFmtId="2" fontId="5" fillId="15" borderId="21" xfId="2" applyNumberFormat="1" applyFont="1" applyFill="1" applyBorder="1" applyAlignment="1">
      <alignment vertical="top" wrapText="1"/>
    </xf>
    <xf numFmtId="2" fontId="5" fillId="15" borderId="16" xfId="2" applyNumberFormat="1" applyFont="1" applyFill="1" applyBorder="1" applyAlignment="1">
      <alignment vertical="top" wrapText="1"/>
    </xf>
    <xf numFmtId="2" fontId="5" fillId="15" borderId="22" xfId="2" applyNumberFormat="1" applyFont="1" applyFill="1" applyBorder="1" applyAlignment="1">
      <alignment vertical="top" wrapText="1"/>
    </xf>
    <xf numFmtId="2" fontId="6" fillId="6" borderId="1" xfId="2" applyNumberFormat="1" applyFont="1" applyFill="1" applyBorder="1" applyAlignment="1">
      <alignment vertical="center" wrapText="1"/>
    </xf>
    <xf numFmtId="2" fontId="6" fillId="6" borderId="3" xfId="2" applyNumberFormat="1" applyFont="1" applyFill="1" applyBorder="1" applyAlignment="1">
      <alignment vertical="center" wrapText="1"/>
    </xf>
    <xf numFmtId="2" fontId="6" fillId="6" borderId="20" xfId="2" applyNumberFormat="1" applyFont="1" applyFill="1" applyBorder="1" applyAlignment="1">
      <alignment vertical="center" wrapText="1"/>
    </xf>
    <xf numFmtId="166" fontId="10" fillId="6" borderId="1" xfId="2" applyNumberFormat="1" applyFont="1" applyFill="1" applyBorder="1" applyAlignment="1">
      <alignment vertical="top"/>
    </xf>
    <xf numFmtId="166" fontId="10" fillId="6" borderId="3" xfId="2" applyNumberFormat="1" applyFont="1" applyFill="1" applyBorder="1" applyAlignment="1">
      <alignment vertical="top"/>
    </xf>
    <xf numFmtId="166" fontId="10" fillId="6" borderId="20" xfId="2" applyNumberFormat="1" applyFont="1" applyFill="1" applyBorder="1" applyAlignment="1">
      <alignment vertical="top"/>
    </xf>
    <xf numFmtId="166" fontId="48" fillId="6" borderId="41" xfId="2" applyNumberFormat="1" applyFont="1" applyFill="1" applyBorder="1" applyAlignment="1">
      <alignment vertical="top"/>
    </xf>
    <xf numFmtId="2" fontId="30" fillId="6" borderId="49" xfId="0" applyNumberFormat="1" applyFont="1" applyFill="1" applyBorder="1" applyAlignment="1">
      <alignment vertical="top"/>
    </xf>
    <xf numFmtId="2" fontId="30" fillId="6" borderId="50" xfId="0" applyNumberFormat="1" applyFont="1" applyFill="1" applyBorder="1" applyAlignment="1">
      <alignment vertical="top"/>
    </xf>
    <xf numFmtId="2" fontId="30" fillId="6" borderId="51" xfId="0" applyNumberFormat="1" applyFont="1" applyFill="1" applyBorder="1" applyAlignment="1">
      <alignment vertical="top"/>
    </xf>
    <xf numFmtId="2" fontId="46" fillId="6" borderId="52" xfId="114" applyNumberFormat="1" applyFont="1" applyFill="1" applyBorder="1" applyAlignment="1">
      <alignment vertical="center" wrapText="1"/>
    </xf>
    <xf numFmtId="2" fontId="30" fillId="6" borderId="53" xfId="0" applyNumberFormat="1" applyFont="1" applyFill="1" applyBorder="1" applyAlignment="1">
      <alignment vertical="center" wrapText="1"/>
    </xf>
    <xf numFmtId="2" fontId="30" fillId="6" borderId="54" xfId="0" applyNumberFormat="1" applyFont="1" applyFill="1" applyBorder="1" applyAlignment="1">
      <alignment vertical="center" wrapText="1"/>
    </xf>
    <xf numFmtId="2" fontId="6" fillId="8" borderId="23" xfId="57" applyNumberFormat="1" applyFont="1" applyFill="1" applyBorder="1" applyAlignment="1">
      <alignment vertical="center" wrapText="1"/>
    </xf>
    <xf numFmtId="2" fontId="6" fillId="8" borderId="24" xfId="57" applyNumberFormat="1" applyFont="1" applyFill="1" applyBorder="1" applyAlignment="1">
      <alignment vertical="center" wrapText="1"/>
    </xf>
    <xf numFmtId="2" fontId="6" fillId="8" borderId="25" xfId="57" applyNumberFormat="1" applyFont="1" applyFill="1" applyBorder="1" applyAlignment="1">
      <alignment vertical="center" wrapText="1"/>
    </xf>
    <xf numFmtId="2" fontId="6" fillId="10" borderId="1" xfId="2" applyNumberFormat="1" applyFont="1" applyFill="1" applyBorder="1" applyAlignment="1">
      <alignment vertical="center" wrapText="1"/>
    </xf>
    <xf numFmtId="2" fontId="6" fillId="10" borderId="3" xfId="2" applyNumberFormat="1" applyFont="1" applyFill="1" applyBorder="1" applyAlignment="1">
      <alignment vertical="center" wrapText="1"/>
    </xf>
    <xf numFmtId="2" fontId="6" fillId="10" borderId="20" xfId="2" applyNumberFormat="1" applyFont="1" applyFill="1" applyBorder="1" applyAlignment="1">
      <alignment vertical="center" wrapText="1"/>
    </xf>
    <xf numFmtId="166" fontId="5" fillId="10" borderId="1" xfId="2" applyNumberFormat="1" applyFont="1" applyFill="1" applyBorder="1" applyAlignment="1">
      <alignment vertical="top"/>
    </xf>
    <xf numFmtId="166" fontId="5" fillId="10" borderId="3" xfId="2" applyNumberFormat="1" applyFont="1" applyFill="1" applyBorder="1" applyAlignment="1">
      <alignment vertical="top"/>
    </xf>
    <xf numFmtId="166" fontId="5" fillId="10" borderId="4" xfId="2" applyNumberFormat="1" applyFont="1" applyFill="1" applyBorder="1" applyAlignment="1">
      <alignment vertical="top"/>
    </xf>
    <xf numFmtId="2" fontId="5" fillId="10" borderId="21" xfId="2" applyNumberFormat="1" applyFont="1" applyFill="1" applyBorder="1" applyAlignment="1">
      <alignment vertical="top" wrapText="1"/>
    </xf>
    <xf numFmtId="2" fontId="5" fillId="10" borderId="16" xfId="2" applyNumberFormat="1" applyFont="1" applyFill="1" applyBorder="1" applyAlignment="1">
      <alignment vertical="top" wrapText="1"/>
    </xf>
    <xf numFmtId="2" fontId="5" fillId="10" borderId="55" xfId="2" applyNumberFormat="1" applyFont="1" applyFill="1" applyBorder="1" applyAlignment="1">
      <alignment vertical="top" wrapText="1"/>
    </xf>
    <xf numFmtId="166" fontId="10" fillId="13" borderId="1" xfId="2" applyNumberFormat="1" applyFont="1" applyFill="1" applyBorder="1" applyAlignment="1">
      <alignment vertical="top"/>
    </xf>
    <xf numFmtId="166" fontId="10" fillId="13" borderId="3" xfId="2" applyNumberFormat="1" applyFont="1" applyFill="1" applyBorder="1" applyAlignment="1">
      <alignment vertical="top"/>
    </xf>
    <xf numFmtId="166" fontId="10" fillId="13" borderId="20" xfId="2" applyNumberFormat="1" applyFont="1" applyFill="1" applyBorder="1" applyAlignment="1">
      <alignment vertical="top"/>
    </xf>
    <xf numFmtId="2" fontId="5" fillId="16" borderId="21" xfId="2" applyNumberFormat="1" applyFont="1" applyFill="1" applyBorder="1" applyAlignment="1">
      <alignment vertical="top" wrapText="1"/>
    </xf>
    <xf numFmtId="2" fontId="5" fillId="16" borderId="16" xfId="2" applyNumberFormat="1" applyFont="1" applyFill="1" applyBorder="1" applyAlignment="1">
      <alignment vertical="top" wrapText="1"/>
    </xf>
    <xf numFmtId="2" fontId="5" fillId="16" borderId="22" xfId="2" applyNumberFormat="1" applyFont="1" applyFill="1" applyBorder="1" applyAlignment="1">
      <alignment vertical="top" wrapText="1"/>
    </xf>
    <xf numFmtId="2" fontId="5" fillId="16" borderId="8" xfId="106" applyNumberFormat="1" applyFont="1" applyFill="1" applyBorder="1" applyAlignment="1">
      <alignment vertical="top" wrapText="1"/>
    </xf>
    <xf numFmtId="2" fontId="5" fillId="16" borderId="9" xfId="106" applyNumberFormat="1" applyFont="1" applyFill="1" applyBorder="1" applyAlignment="1">
      <alignment vertical="top" wrapText="1"/>
    </xf>
    <xf numFmtId="2" fontId="5" fillId="16" borderId="10" xfId="106" applyNumberFormat="1" applyFont="1" applyFill="1" applyBorder="1" applyAlignment="1">
      <alignment vertical="top" wrapText="1"/>
    </xf>
    <xf numFmtId="2" fontId="5" fillId="16" borderId="11" xfId="106" applyNumberFormat="1" applyFont="1" applyFill="1" applyBorder="1" applyAlignment="1">
      <alignment vertical="top" wrapText="1"/>
    </xf>
    <xf numFmtId="2" fontId="5" fillId="16" borderId="0" xfId="106" applyNumberFormat="1" applyFont="1" applyFill="1" applyBorder="1" applyAlignment="1">
      <alignment vertical="top" wrapText="1"/>
    </xf>
    <xf numFmtId="2" fontId="5" fillId="16" borderId="12" xfId="106" applyNumberFormat="1" applyFont="1" applyFill="1" applyBorder="1" applyAlignment="1">
      <alignment vertical="top" wrapText="1"/>
    </xf>
    <xf numFmtId="2" fontId="5" fillId="10" borderId="8" xfId="106" applyNumberFormat="1" applyFont="1" applyFill="1" applyBorder="1" applyAlignment="1">
      <alignment vertical="top" wrapText="1"/>
    </xf>
    <xf numFmtId="2" fontId="5" fillId="10" borderId="9" xfId="106" applyNumberFormat="1" applyFont="1" applyFill="1" applyBorder="1" applyAlignment="1">
      <alignment vertical="top" wrapText="1"/>
    </xf>
    <xf numFmtId="2" fontId="5" fillId="10" borderId="10" xfId="106" applyNumberFormat="1" applyFont="1" applyFill="1" applyBorder="1" applyAlignment="1">
      <alignment vertical="top" wrapText="1"/>
    </xf>
    <xf numFmtId="2" fontId="5" fillId="10" borderId="11" xfId="106" applyNumberFormat="1" applyFont="1" applyFill="1" applyBorder="1" applyAlignment="1">
      <alignment vertical="top" wrapText="1"/>
    </xf>
    <xf numFmtId="2" fontId="5" fillId="10" borderId="0" xfId="106" applyNumberFormat="1" applyFont="1" applyFill="1" applyBorder="1" applyAlignment="1">
      <alignment vertical="top" wrapText="1"/>
    </xf>
    <xf numFmtId="2" fontId="5" fillId="10" borderId="12" xfId="106" applyNumberFormat="1" applyFont="1" applyFill="1" applyBorder="1" applyAlignment="1">
      <alignment vertical="top" wrapText="1"/>
    </xf>
    <xf numFmtId="2" fontId="5" fillId="10" borderId="13" xfId="106" applyNumberFormat="1" applyFont="1" applyFill="1" applyBorder="1" applyAlignment="1">
      <alignment vertical="top" wrapText="1"/>
    </xf>
    <xf numFmtId="2" fontId="5" fillId="10" borderId="14" xfId="106" applyNumberFormat="1" applyFont="1" applyFill="1" applyBorder="1" applyAlignment="1">
      <alignment vertical="top" wrapText="1"/>
    </xf>
    <xf numFmtId="2" fontId="5" fillId="10" borderId="15" xfId="106" applyNumberFormat="1" applyFont="1" applyFill="1" applyBorder="1" applyAlignment="1">
      <alignment vertical="top" wrapText="1"/>
    </xf>
    <xf numFmtId="2" fontId="6" fillId="8" borderId="1" xfId="2" applyNumberFormat="1" applyFont="1" applyFill="1" applyBorder="1" applyAlignment="1">
      <alignment vertical="center" wrapText="1"/>
    </xf>
    <xf numFmtId="2" fontId="6" fillId="8" borderId="3" xfId="2" applyNumberFormat="1" applyFont="1" applyFill="1" applyBorder="1" applyAlignment="1">
      <alignment vertical="center" wrapText="1"/>
    </xf>
    <xf numFmtId="2" fontId="6" fillId="8" borderId="4" xfId="2" applyNumberFormat="1" applyFont="1" applyFill="1" applyBorder="1" applyAlignment="1">
      <alignment vertical="center" wrapText="1"/>
    </xf>
    <xf numFmtId="166" fontId="10" fillId="8" borderId="4" xfId="2" applyNumberFormat="1" applyFont="1" applyFill="1" applyBorder="1" applyAlignment="1">
      <alignment vertical="top"/>
    </xf>
    <xf numFmtId="2" fontId="5" fillId="8" borderId="21" xfId="2" applyNumberFormat="1" applyFont="1" applyFill="1" applyBorder="1" applyAlignment="1">
      <alignment vertical="top" wrapText="1"/>
    </xf>
    <xf numFmtId="2" fontId="5" fillId="8" borderId="16" xfId="2" applyNumberFormat="1" applyFont="1" applyFill="1" applyBorder="1" applyAlignment="1">
      <alignment vertical="top" wrapText="1"/>
    </xf>
    <xf numFmtId="2" fontId="5" fillId="8" borderId="55" xfId="2" applyNumberFormat="1" applyFont="1" applyFill="1" applyBorder="1" applyAlignment="1">
      <alignment vertical="top" wrapText="1"/>
    </xf>
    <xf numFmtId="2" fontId="6" fillId="8" borderId="20" xfId="2" applyNumberFormat="1" applyFont="1" applyFill="1" applyBorder="1" applyAlignment="1">
      <alignment vertical="center" wrapText="1"/>
    </xf>
    <xf numFmtId="2" fontId="6" fillId="10" borderId="1" xfId="309" applyNumberFormat="1" applyFont="1" applyFill="1" applyBorder="1" applyAlignment="1">
      <alignment vertical="center" wrapText="1"/>
    </xf>
    <xf numFmtId="2" fontId="6" fillId="10" borderId="3" xfId="309" applyNumberFormat="1" applyFont="1" applyFill="1" applyBorder="1" applyAlignment="1">
      <alignment vertical="center" wrapText="1"/>
    </xf>
    <xf numFmtId="2" fontId="6" fillId="10" borderId="20" xfId="309" applyNumberFormat="1" applyFont="1" applyFill="1" applyBorder="1" applyAlignment="1">
      <alignment vertical="center" wrapText="1"/>
    </xf>
    <xf numFmtId="2" fontId="5" fillId="10" borderId="23" xfId="57" applyNumberFormat="1" applyFont="1" applyFill="1" applyBorder="1" applyAlignment="1">
      <alignment vertical="center" wrapText="1"/>
    </xf>
    <xf numFmtId="2" fontId="5" fillId="10" borderId="24" xfId="57" applyNumberFormat="1" applyFont="1" applyFill="1" applyBorder="1" applyAlignment="1">
      <alignment vertical="center" wrapText="1"/>
    </xf>
    <xf numFmtId="2" fontId="5" fillId="10" borderId="25" xfId="57" applyNumberFormat="1" applyFont="1" applyFill="1" applyBorder="1" applyAlignment="1">
      <alignment vertical="center" wrapText="1"/>
    </xf>
    <xf numFmtId="2" fontId="5" fillId="9" borderId="63" xfId="2" applyNumberFormat="1" applyFont="1" applyFill="1" applyBorder="1" applyAlignment="1">
      <alignment vertical="top" wrapText="1"/>
    </xf>
    <xf numFmtId="2" fontId="5" fillId="13" borderId="21" xfId="2" applyNumberFormat="1" applyFont="1" applyFill="1" applyBorder="1" applyAlignment="1">
      <alignment vertical="top" wrapText="1"/>
    </xf>
    <xf numFmtId="2" fontId="5" fillId="13" borderId="16" xfId="2" applyNumberFormat="1" applyFont="1" applyFill="1" applyBorder="1" applyAlignment="1">
      <alignment vertical="top" wrapText="1"/>
    </xf>
    <xf numFmtId="2" fontId="5" fillId="13" borderId="22" xfId="2" applyNumberFormat="1" applyFont="1" applyFill="1" applyBorder="1" applyAlignment="1">
      <alignment vertical="top" wrapText="1"/>
    </xf>
    <xf numFmtId="2" fontId="28" fillId="6" borderId="9" xfId="0" applyNumberFormat="1" applyFont="1" applyFill="1" applyBorder="1" applyAlignment="1"/>
    <xf numFmtId="2" fontId="28" fillId="6" borderId="10" xfId="0" applyNumberFormat="1" applyFont="1" applyFill="1" applyBorder="1" applyAlignment="1"/>
    <xf numFmtId="2" fontId="28" fillId="6" borderId="11" xfId="0" applyNumberFormat="1" applyFont="1" applyFill="1" applyBorder="1" applyAlignment="1"/>
    <xf numFmtId="2" fontId="28" fillId="6" borderId="0" xfId="0" applyNumberFormat="1" applyFont="1" applyFill="1" applyAlignment="1"/>
    <xf numFmtId="2" fontId="28" fillId="6" borderId="12" xfId="0" applyNumberFormat="1" applyFont="1" applyFill="1" applyBorder="1" applyAlignment="1"/>
    <xf numFmtId="2" fontId="28" fillId="6" borderId="13" xfId="0" applyNumberFormat="1" applyFont="1" applyFill="1" applyBorder="1" applyAlignment="1"/>
    <xf numFmtId="2" fontId="28" fillId="6" borderId="14" xfId="0" applyNumberFormat="1" applyFont="1" applyFill="1" applyBorder="1" applyAlignment="1"/>
    <xf numFmtId="2" fontId="28" fillId="6" borderId="15" xfId="0" applyNumberFormat="1" applyFont="1" applyFill="1" applyBorder="1" applyAlignment="1"/>
    <xf numFmtId="2" fontId="5" fillId="8" borderId="8" xfId="106" applyNumberFormat="1" applyFont="1" applyFill="1" applyBorder="1" applyAlignment="1">
      <alignment vertical="top" wrapText="1"/>
    </xf>
    <xf numFmtId="2" fontId="5" fillId="8" borderId="9" xfId="106" applyNumberFormat="1" applyFont="1" applyFill="1" applyBorder="1" applyAlignment="1">
      <alignment vertical="top" wrapText="1"/>
    </xf>
    <xf numFmtId="2" fontId="5" fillId="8" borderId="10" xfId="106" applyNumberFormat="1" applyFont="1" applyFill="1" applyBorder="1" applyAlignment="1">
      <alignment vertical="top" wrapText="1"/>
    </xf>
    <xf numFmtId="2" fontId="5" fillId="8" borderId="11" xfId="106" applyNumberFormat="1" applyFont="1" applyFill="1" applyBorder="1" applyAlignment="1">
      <alignment vertical="top" wrapText="1"/>
    </xf>
    <xf numFmtId="2" fontId="5" fillId="8" borderId="0" xfId="106" applyNumberFormat="1" applyFont="1" applyFill="1" applyBorder="1" applyAlignment="1">
      <alignment vertical="top" wrapText="1"/>
    </xf>
    <xf numFmtId="2" fontId="5" fillId="8" borderId="12" xfId="106" applyNumberFormat="1" applyFont="1" applyFill="1" applyBorder="1" applyAlignment="1">
      <alignment vertical="top" wrapText="1"/>
    </xf>
    <xf numFmtId="2" fontId="5" fillId="8" borderId="13" xfId="106" applyNumberFormat="1" applyFont="1" applyFill="1" applyBorder="1" applyAlignment="1">
      <alignment vertical="top" wrapText="1"/>
    </xf>
    <xf numFmtId="2" fontId="5" fillId="8" borderId="14" xfId="106" applyNumberFormat="1" applyFont="1" applyFill="1" applyBorder="1" applyAlignment="1">
      <alignment vertical="top" wrapText="1"/>
    </xf>
    <xf numFmtId="2" fontId="5" fillId="8" borderId="15" xfId="106" applyNumberFormat="1" applyFont="1" applyFill="1" applyBorder="1" applyAlignment="1">
      <alignment vertical="top" wrapText="1"/>
    </xf>
    <xf numFmtId="2" fontId="5" fillId="8" borderId="23" xfId="57" applyNumberFormat="1" applyFont="1" applyFill="1" applyBorder="1" applyAlignment="1">
      <alignment vertical="center" wrapText="1"/>
    </xf>
    <xf numFmtId="2" fontId="5" fillId="8" borderId="24" xfId="57" applyNumberFormat="1" applyFont="1" applyFill="1" applyBorder="1" applyAlignment="1">
      <alignment vertical="center" wrapText="1"/>
    </xf>
    <xf numFmtId="2" fontId="5" fillId="8" borderId="25" xfId="57" applyNumberFormat="1" applyFont="1" applyFill="1" applyBorder="1" applyAlignment="1">
      <alignment vertical="center" wrapText="1"/>
    </xf>
    <xf numFmtId="2" fontId="6" fillId="13" borderId="1" xfId="2" applyNumberFormat="1" applyFont="1" applyFill="1" applyBorder="1" applyAlignment="1">
      <alignment vertical="center" wrapText="1"/>
    </xf>
    <xf numFmtId="2" fontId="6" fillId="13" borderId="3" xfId="2" applyNumberFormat="1" applyFont="1" applyFill="1" applyBorder="1" applyAlignment="1">
      <alignment vertical="center" wrapText="1"/>
    </xf>
    <xf numFmtId="2" fontId="6" fillId="13" borderId="20" xfId="2" applyNumberFormat="1" applyFont="1" applyFill="1" applyBorder="1" applyAlignment="1">
      <alignment vertical="center" wrapText="1"/>
    </xf>
    <xf numFmtId="2" fontId="5" fillId="7" borderId="23" xfId="57" applyNumberFormat="1" applyFont="1" applyFill="1" applyBorder="1" applyAlignment="1">
      <alignment vertical="center" wrapText="1"/>
    </xf>
    <xf numFmtId="2" fontId="5" fillId="7" borderId="24" xfId="57" applyNumberFormat="1" applyFont="1" applyFill="1" applyBorder="1" applyAlignment="1">
      <alignment vertical="center" wrapText="1"/>
    </xf>
    <xf numFmtId="2" fontId="5" fillId="7" borderId="25" xfId="57" applyNumberFormat="1" applyFont="1" applyFill="1" applyBorder="1" applyAlignment="1">
      <alignment vertical="center" wrapText="1"/>
    </xf>
    <xf numFmtId="2" fontId="5" fillId="7" borderId="8" xfId="106" applyNumberFormat="1" applyFont="1" applyFill="1" applyBorder="1" applyAlignment="1">
      <alignment vertical="top" wrapText="1"/>
    </xf>
    <xf numFmtId="2" fontId="5" fillId="7" borderId="9" xfId="106" applyNumberFormat="1" applyFont="1" applyFill="1" applyBorder="1" applyAlignment="1">
      <alignment vertical="top" wrapText="1"/>
    </xf>
    <xf numFmtId="2" fontId="5" fillId="7" borderId="10" xfId="106" applyNumberFormat="1" applyFont="1" applyFill="1" applyBorder="1" applyAlignment="1">
      <alignment vertical="top" wrapText="1"/>
    </xf>
    <xf numFmtId="2" fontId="5" fillId="7" borderId="11" xfId="106" applyNumberFormat="1" applyFont="1" applyFill="1" applyBorder="1" applyAlignment="1">
      <alignment vertical="top" wrapText="1"/>
    </xf>
    <xf numFmtId="2" fontId="5" fillId="7" borderId="0" xfId="106" applyNumberFormat="1" applyFont="1" applyFill="1" applyBorder="1" applyAlignment="1">
      <alignment vertical="top" wrapText="1"/>
    </xf>
    <xf numFmtId="2" fontId="5" fillId="7" borderId="12" xfId="106" applyNumberFormat="1" applyFont="1" applyFill="1" applyBorder="1" applyAlignment="1">
      <alignment vertical="top" wrapText="1"/>
    </xf>
    <xf numFmtId="2" fontId="5" fillId="7" borderId="13" xfId="106" applyNumberFormat="1" applyFont="1" applyFill="1" applyBorder="1" applyAlignment="1">
      <alignment vertical="top" wrapText="1"/>
    </xf>
    <xf numFmtId="2" fontId="5" fillId="7" borderId="14" xfId="106" applyNumberFormat="1" applyFont="1" applyFill="1" applyBorder="1" applyAlignment="1">
      <alignment vertical="top" wrapText="1"/>
    </xf>
    <xf numFmtId="2" fontId="5" fillId="7" borderId="15" xfId="106" applyNumberFormat="1" applyFont="1" applyFill="1" applyBorder="1" applyAlignment="1">
      <alignment vertical="top" wrapText="1"/>
    </xf>
    <xf numFmtId="2" fontId="5" fillId="10" borderId="21" xfId="309" applyNumberFormat="1" applyFont="1" applyFill="1" applyBorder="1" applyAlignment="1">
      <alignment vertical="top" wrapText="1"/>
    </xf>
    <xf numFmtId="2" fontId="5" fillId="10" borderId="16" xfId="309" applyNumberFormat="1" applyFont="1" applyFill="1" applyBorder="1" applyAlignment="1">
      <alignment vertical="top" wrapText="1"/>
    </xf>
    <xf numFmtId="2" fontId="5" fillId="10" borderId="22" xfId="309" applyNumberFormat="1" applyFont="1" applyFill="1" applyBorder="1" applyAlignment="1">
      <alignment vertical="top" wrapText="1"/>
    </xf>
    <xf numFmtId="166" fontId="10" fillId="10" borderId="1" xfId="309" applyNumberFormat="1" applyFont="1" applyFill="1" applyBorder="1" applyAlignment="1">
      <alignment vertical="top"/>
    </xf>
    <xf numFmtId="166" fontId="10" fillId="10" borderId="3" xfId="309" applyNumberFormat="1" applyFont="1" applyFill="1" applyBorder="1" applyAlignment="1">
      <alignment vertical="top"/>
    </xf>
    <xf numFmtId="166" fontId="10" fillId="10" borderId="20" xfId="309" applyNumberFormat="1" applyFont="1" applyFill="1" applyBorder="1" applyAlignment="1">
      <alignment vertical="top"/>
    </xf>
    <xf numFmtId="0" fontId="5" fillId="5" borderId="17" xfId="114" applyNumberFormat="1" applyFont="1" applyFill="1" applyBorder="1" applyAlignment="1">
      <alignment vertical="center" wrapText="1"/>
    </xf>
    <xf numFmtId="0" fontId="5" fillId="5" borderId="18" xfId="114" applyNumberFormat="1" applyFont="1" applyFill="1" applyBorder="1" applyAlignment="1">
      <alignment vertical="center" wrapText="1"/>
    </xf>
    <xf numFmtId="0" fontId="5" fillId="5" borderId="19" xfId="114" applyNumberFormat="1" applyFont="1" applyFill="1" applyBorder="1" applyAlignment="1">
      <alignment vertical="center" wrapText="1"/>
    </xf>
    <xf numFmtId="0" fontId="28" fillId="5" borderId="18" xfId="0" applyNumberFormat="1" applyFont="1" applyFill="1" applyBorder="1" applyAlignment="1">
      <alignment vertical="center" wrapText="1"/>
    </xf>
    <xf numFmtId="0" fontId="28" fillId="5" borderId="48" xfId="0" applyNumberFormat="1" applyFont="1" applyFill="1" applyBorder="1" applyAlignment="1">
      <alignment vertical="center" wrapText="1"/>
    </xf>
    <xf numFmtId="0" fontId="5" fillId="10" borderId="39" xfId="2" applyNumberFormat="1" applyFont="1" applyFill="1" applyBorder="1" applyAlignment="1">
      <alignment vertical="center" wrapText="1"/>
    </xf>
    <xf numFmtId="0" fontId="5" fillId="10" borderId="18" xfId="2" applyNumberFormat="1" applyFont="1" applyFill="1" applyBorder="1" applyAlignment="1">
      <alignment vertical="center" wrapText="1"/>
    </xf>
    <xf numFmtId="0" fontId="5" fillId="10" borderId="48" xfId="2" applyNumberFormat="1" applyFont="1" applyFill="1" applyBorder="1" applyAlignment="1">
      <alignment vertical="center" wrapText="1"/>
    </xf>
    <xf numFmtId="0" fontId="26" fillId="5" borderId="0" xfId="0" applyFont="1" applyFill="1" applyAlignment="1">
      <alignment horizontal="center" vertical="top" wrapText="1"/>
    </xf>
    <xf numFmtId="0" fontId="5" fillId="5" borderId="27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31" xfId="2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center" vertical="center" wrapText="1"/>
    </xf>
    <xf numFmtId="0" fontId="5" fillId="5" borderId="28" xfId="57" applyFont="1" applyFill="1" applyBorder="1" applyAlignment="1">
      <alignment horizontal="center" vertical="center" wrapText="1"/>
    </xf>
    <xf numFmtId="0" fontId="5" fillId="5" borderId="29" xfId="57" applyFont="1" applyFill="1" applyBorder="1" applyAlignment="1">
      <alignment horizontal="center" vertical="center" wrapText="1"/>
    </xf>
    <xf numFmtId="0" fontId="5" fillId="5" borderId="30" xfId="57" applyFont="1" applyFill="1" applyBorder="1" applyAlignment="1">
      <alignment horizontal="center" vertical="center" wrapText="1"/>
    </xf>
    <xf numFmtId="0" fontId="5" fillId="5" borderId="26" xfId="2" applyFont="1" applyFill="1" applyBorder="1" applyAlignment="1">
      <alignment horizontal="center" vertical="center" wrapText="1"/>
    </xf>
    <xf numFmtId="0" fontId="5" fillId="5" borderId="6" xfId="2" applyFont="1" applyFill="1" applyBorder="1" applyAlignment="1">
      <alignment horizontal="center" vertical="center" wrapText="1"/>
    </xf>
    <xf numFmtId="0" fontId="5" fillId="5" borderId="28" xfId="2" applyFont="1" applyFill="1" applyBorder="1" applyAlignment="1">
      <alignment horizontal="center" vertical="center" wrapText="1"/>
    </xf>
    <xf numFmtId="0" fontId="5" fillId="5" borderId="29" xfId="2" applyFont="1" applyFill="1" applyBorder="1" applyAlignment="1">
      <alignment horizontal="center" vertical="center" wrapText="1"/>
    </xf>
    <xf numFmtId="0" fontId="5" fillId="5" borderId="30" xfId="2" applyFont="1" applyFill="1" applyBorder="1" applyAlignment="1">
      <alignment horizontal="center" vertical="center" wrapText="1"/>
    </xf>
    <xf numFmtId="0" fontId="5" fillId="5" borderId="27" xfId="2" applyFont="1" applyFill="1" applyBorder="1" applyAlignment="1">
      <alignment horizontal="center" vertical="center"/>
    </xf>
    <xf numFmtId="2" fontId="5" fillId="8" borderId="22" xfId="2" applyNumberFormat="1" applyFont="1" applyFill="1" applyBorder="1" applyAlignment="1">
      <alignment vertical="top" wrapText="1"/>
    </xf>
    <xf numFmtId="0" fontId="5" fillId="6" borderId="17" xfId="2" applyNumberFormat="1" applyFont="1" applyFill="1" applyBorder="1" applyAlignment="1">
      <alignment vertical="center" wrapText="1"/>
    </xf>
    <xf numFmtId="0" fontId="5" fillId="6" borderId="18" xfId="2" applyNumberFormat="1" applyFont="1" applyFill="1" applyBorder="1" applyAlignment="1">
      <alignment vertical="center" wrapText="1"/>
    </xf>
    <xf numFmtId="0" fontId="5" fillId="6" borderId="19" xfId="2" applyNumberFormat="1" applyFont="1" applyFill="1" applyBorder="1" applyAlignment="1">
      <alignment vertical="center" wrapText="1"/>
    </xf>
    <xf numFmtId="49" fontId="6" fillId="6" borderId="1" xfId="2" applyNumberFormat="1" applyFont="1" applyFill="1" applyBorder="1" applyAlignment="1">
      <alignment vertical="center" wrapText="1"/>
    </xf>
    <xf numFmtId="49" fontId="6" fillId="6" borderId="3" xfId="2" applyNumberFormat="1" applyFont="1" applyFill="1" applyBorder="1" applyAlignment="1">
      <alignment vertical="center" wrapText="1"/>
    </xf>
    <xf numFmtId="49" fontId="6" fillId="6" borderId="20" xfId="2" applyNumberFormat="1" applyFont="1" applyFill="1" applyBorder="1" applyAlignment="1">
      <alignment vertical="center" wrapText="1"/>
    </xf>
    <xf numFmtId="0" fontId="5" fillId="5" borderId="17" xfId="2" applyNumberFormat="1" applyFont="1" applyFill="1" applyBorder="1" applyAlignment="1">
      <alignment horizontal="center" vertical="top" wrapText="1"/>
    </xf>
    <xf numFmtId="0" fontId="5" fillId="5" borderId="18" xfId="2" applyNumberFormat="1" applyFont="1" applyFill="1" applyBorder="1" applyAlignment="1">
      <alignment horizontal="center" vertical="top" wrapText="1"/>
    </xf>
    <xf numFmtId="0" fontId="5" fillId="5" borderId="19" xfId="2" applyNumberFormat="1" applyFont="1" applyFill="1" applyBorder="1" applyAlignment="1">
      <alignment horizontal="center" vertical="top" wrapText="1"/>
    </xf>
    <xf numFmtId="2" fontId="5" fillId="13" borderId="8" xfId="106" applyNumberFormat="1" applyFont="1" applyFill="1" applyBorder="1" applyAlignment="1">
      <alignment vertical="top" wrapText="1"/>
    </xf>
    <xf numFmtId="2" fontId="5" fillId="13" borderId="9" xfId="106" applyNumberFormat="1" applyFont="1" applyFill="1" applyBorder="1" applyAlignment="1">
      <alignment vertical="top" wrapText="1"/>
    </xf>
    <xf numFmtId="2" fontId="5" fillId="13" borderId="10" xfId="106" applyNumberFormat="1" applyFont="1" applyFill="1" applyBorder="1" applyAlignment="1">
      <alignment vertical="top" wrapText="1"/>
    </xf>
    <xf numFmtId="2" fontId="5" fillId="13" borderId="11" xfId="106" applyNumberFormat="1" applyFont="1" applyFill="1" applyBorder="1" applyAlignment="1">
      <alignment vertical="top" wrapText="1"/>
    </xf>
    <xf numFmtId="2" fontId="5" fillId="13" borderId="0" xfId="106" applyNumberFormat="1" applyFont="1" applyFill="1" applyBorder="1" applyAlignment="1">
      <alignment vertical="top" wrapText="1"/>
    </xf>
    <xf numFmtId="2" fontId="5" fillId="13" borderId="12" xfId="106" applyNumberFormat="1" applyFont="1" applyFill="1" applyBorder="1" applyAlignment="1">
      <alignment vertical="top" wrapText="1"/>
    </xf>
    <xf numFmtId="2" fontId="5" fillId="13" borderId="13" xfId="106" applyNumberFormat="1" applyFont="1" applyFill="1" applyBorder="1" applyAlignment="1">
      <alignment vertical="top" wrapText="1"/>
    </xf>
    <xf numFmtId="2" fontId="5" fillId="13" borderId="14" xfId="106" applyNumberFormat="1" applyFont="1" applyFill="1" applyBorder="1" applyAlignment="1">
      <alignment vertical="top" wrapText="1"/>
    </xf>
    <xf numFmtId="2" fontId="5" fillId="13" borderId="15" xfId="106" applyNumberFormat="1" applyFont="1" applyFill="1" applyBorder="1" applyAlignment="1">
      <alignment vertical="top" wrapText="1"/>
    </xf>
    <xf numFmtId="0" fontId="5" fillId="7" borderId="39" xfId="2" applyNumberFormat="1" applyFont="1" applyFill="1" applyBorder="1" applyAlignment="1">
      <alignment vertical="center" wrapText="1"/>
    </xf>
    <xf numFmtId="0" fontId="5" fillId="7" borderId="18" xfId="2" applyNumberFormat="1" applyFont="1" applyFill="1" applyBorder="1" applyAlignment="1">
      <alignment vertical="center" wrapText="1"/>
    </xf>
    <xf numFmtId="0" fontId="5" fillId="7" borderId="19" xfId="2" applyNumberFormat="1" applyFont="1" applyFill="1" applyBorder="1" applyAlignment="1">
      <alignment vertical="center" wrapText="1"/>
    </xf>
    <xf numFmtId="2" fontId="6" fillId="7" borderId="1" xfId="2" applyNumberFormat="1" applyFont="1" applyFill="1" applyBorder="1" applyAlignment="1">
      <alignment vertical="center" wrapText="1"/>
    </xf>
    <xf numFmtId="2" fontId="6" fillId="7" borderId="3" xfId="2" applyNumberFormat="1" applyFont="1" applyFill="1" applyBorder="1" applyAlignment="1">
      <alignment vertical="center" wrapText="1"/>
    </xf>
    <xf numFmtId="2" fontId="6" fillId="7" borderId="20" xfId="2" applyNumberFormat="1" applyFont="1" applyFill="1" applyBorder="1" applyAlignment="1">
      <alignment vertical="center" wrapText="1"/>
    </xf>
    <xf numFmtId="166" fontId="10" fillId="7" borderId="1" xfId="2" applyNumberFormat="1" applyFont="1" applyFill="1" applyBorder="1" applyAlignment="1">
      <alignment vertical="top"/>
    </xf>
    <xf numFmtId="166" fontId="10" fillId="7" borderId="3" xfId="2" applyNumberFormat="1" applyFont="1" applyFill="1" applyBorder="1" applyAlignment="1">
      <alignment vertical="top"/>
    </xf>
    <xf numFmtId="166" fontId="10" fillId="7" borderId="20" xfId="2" applyNumberFormat="1" applyFont="1" applyFill="1" applyBorder="1" applyAlignment="1">
      <alignment vertical="top"/>
    </xf>
    <xf numFmtId="2" fontId="6" fillId="9" borderId="1" xfId="114" applyNumberFormat="1" applyFont="1" applyFill="1" applyBorder="1" applyAlignment="1">
      <alignment vertical="center" wrapText="1"/>
    </xf>
    <xf numFmtId="2" fontId="6" fillId="9" borderId="3" xfId="114" applyNumberFormat="1" applyFont="1" applyFill="1" applyBorder="1" applyAlignment="1">
      <alignment vertical="center" wrapText="1"/>
    </xf>
    <xf numFmtId="2" fontId="6" fillId="9" borderId="20" xfId="114" applyNumberFormat="1" applyFont="1" applyFill="1" applyBorder="1" applyAlignment="1">
      <alignment vertical="center" wrapText="1"/>
    </xf>
    <xf numFmtId="0" fontId="5" fillId="9" borderId="39" xfId="2" applyNumberFormat="1" applyFont="1" applyFill="1" applyBorder="1" applyAlignment="1">
      <alignment vertical="center" wrapText="1"/>
    </xf>
    <xf numFmtId="0" fontId="5" fillId="9" borderId="18" xfId="2" applyNumberFormat="1" applyFont="1" applyFill="1" applyBorder="1" applyAlignment="1">
      <alignment vertical="center" wrapText="1"/>
    </xf>
    <xf numFmtId="0" fontId="5" fillId="9" borderId="19" xfId="2" applyNumberFormat="1" applyFont="1" applyFill="1" applyBorder="1" applyAlignment="1">
      <alignment vertical="center" wrapText="1"/>
    </xf>
    <xf numFmtId="166" fontId="10" fillId="9" borderId="36" xfId="2" applyNumberFormat="1" applyFont="1" applyFill="1" applyBorder="1" applyAlignment="1">
      <alignment vertical="top"/>
    </xf>
    <xf numFmtId="2" fontId="5" fillId="9" borderId="8" xfId="106" applyNumberFormat="1" applyFont="1" applyFill="1" applyBorder="1" applyAlignment="1">
      <alignment vertical="center" wrapText="1"/>
    </xf>
    <xf numFmtId="2" fontId="5" fillId="9" borderId="9" xfId="106" applyNumberFormat="1" applyFont="1" applyFill="1" applyBorder="1" applyAlignment="1">
      <alignment vertical="center" wrapText="1"/>
    </xf>
    <xf numFmtId="2" fontId="5" fillId="9" borderId="10" xfId="106" applyNumberFormat="1" applyFont="1" applyFill="1" applyBorder="1" applyAlignment="1">
      <alignment vertical="center" wrapText="1"/>
    </xf>
    <xf numFmtId="2" fontId="5" fillId="9" borderId="11" xfId="106" applyNumberFormat="1" applyFont="1" applyFill="1" applyBorder="1" applyAlignment="1">
      <alignment vertical="center" wrapText="1"/>
    </xf>
    <xf numFmtId="2" fontId="5" fillId="9" borderId="0" xfId="106" applyNumberFormat="1" applyFont="1" applyFill="1" applyBorder="1" applyAlignment="1">
      <alignment vertical="center" wrapText="1"/>
    </xf>
    <xf numFmtId="2" fontId="5" fillId="9" borderId="12" xfId="106" applyNumberFormat="1" applyFont="1" applyFill="1" applyBorder="1" applyAlignment="1">
      <alignment vertical="center" wrapText="1"/>
    </xf>
    <xf numFmtId="2" fontId="5" fillId="9" borderId="13" xfId="106" applyNumberFormat="1" applyFont="1" applyFill="1" applyBorder="1" applyAlignment="1">
      <alignment vertical="center" wrapText="1"/>
    </xf>
    <xf numFmtId="2" fontId="5" fillId="9" borderId="14" xfId="106" applyNumberFormat="1" applyFont="1" applyFill="1" applyBorder="1" applyAlignment="1">
      <alignment vertical="center" wrapText="1"/>
    </xf>
    <xf numFmtId="2" fontId="5" fillId="9" borderId="15" xfId="106" applyNumberFormat="1" applyFont="1" applyFill="1" applyBorder="1" applyAlignment="1">
      <alignment vertical="center" wrapText="1"/>
    </xf>
    <xf numFmtId="2" fontId="6" fillId="7" borderId="36" xfId="2" applyNumberFormat="1" applyFont="1" applyFill="1" applyBorder="1" applyAlignment="1">
      <alignment vertical="center" wrapText="1"/>
    </xf>
    <xf numFmtId="2" fontId="28" fillId="7" borderId="3" xfId="0" applyNumberFormat="1" applyFont="1" applyFill="1" applyBorder="1" applyAlignment="1">
      <alignment vertical="center" wrapText="1"/>
    </xf>
    <xf numFmtId="2" fontId="28" fillId="7" borderId="4" xfId="0" applyNumberFormat="1" applyFont="1" applyFill="1" applyBorder="1" applyAlignment="1">
      <alignment vertical="center" wrapText="1"/>
    </xf>
    <xf numFmtId="2" fontId="5" fillId="11" borderId="8" xfId="106" applyNumberFormat="1" applyFont="1" applyFill="1" applyBorder="1" applyAlignment="1">
      <alignment vertical="top" wrapText="1"/>
    </xf>
    <xf numFmtId="2" fontId="5" fillId="11" borderId="9" xfId="106" applyNumberFormat="1" applyFont="1" applyFill="1" applyBorder="1" applyAlignment="1">
      <alignment vertical="top" wrapText="1"/>
    </xf>
    <xf numFmtId="2" fontId="5" fillId="11" borderId="10" xfId="106" applyNumberFormat="1" applyFont="1" applyFill="1" applyBorder="1" applyAlignment="1">
      <alignment vertical="top" wrapText="1"/>
    </xf>
    <xf numFmtId="2" fontId="5" fillId="11" borderId="11" xfId="106" applyNumberFormat="1" applyFont="1" applyFill="1" applyBorder="1" applyAlignment="1">
      <alignment vertical="top" wrapText="1"/>
    </xf>
    <xf numFmtId="2" fontId="5" fillId="11" borderId="0" xfId="106" applyNumberFormat="1" applyFont="1" applyFill="1" applyBorder="1" applyAlignment="1">
      <alignment vertical="top" wrapText="1"/>
    </xf>
    <xf numFmtId="2" fontId="5" fillId="11" borderId="12" xfId="106" applyNumberFormat="1" applyFont="1" applyFill="1" applyBorder="1" applyAlignment="1">
      <alignment vertical="top" wrapText="1"/>
    </xf>
    <xf numFmtId="2" fontId="5" fillId="11" borderId="13" xfId="106" applyNumberFormat="1" applyFont="1" applyFill="1" applyBorder="1" applyAlignment="1">
      <alignment vertical="top" wrapText="1"/>
    </xf>
    <xf numFmtId="2" fontId="5" fillId="11" borderId="14" xfId="106" applyNumberFormat="1" applyFont="1" applyFill="1" applyBorder="1" applyAlignment="1">
      <alignment vertical="top" wrapText="1"/>
    </xf>
    <xf numFmtId="2" fontId="5" fillId="11" borderId="15" xfId="106" applyNumberFormat="1" applyFont="1" applyFill="1" applyBorder="1" applyAlignment="1">
      <alignment vertical="top" wrapText="1"/>
    </xf>
    <xf numFmtId="2" fontId="6" fillId="11" borderId="23" xfId="57" applyNumberFormat="1" applyFont="1" applyFill="1" applyBorder="1" applyAlignment="1">
      <alignment vertical="center" wrapText="1"/>
    </xf>
    <xf numFmtId="2" fontId="6" fillId="11" borderId="24" xfId="57" applyNumberFormat="1" applyFont="1" applyFill="1" applyBorder="1" applyAlignment="1">
      <alignment vertical="center" wrapText="1"/>
    </xf>
    <xf numFmtId="2" fontId="6" fillId="11" borderId="25" xfId="57" applyNumberFormat="1" applyFont="1" applyFill="1" applyBorder="1" applyAlignment="1">
      <alignment vertical="center" wrapText="1"/>
    </xf>
    <xf numFmtId="2" fontId="6" fillId="12" borderId="23" xfId="57" applyNumberFormat="1" applyFont="1" applyFill="1" applyBorder="1" applyAlignment="1">
      <alignment vertical="center" wrapText="1"/>
    </xf>
    <xf numFmtId="2" fontId="6" fillId="12" borderId="24" xfId="57" applyNumberFormat="1" applyFont="1" applyFill="1" applyBorder="1" applyAlignment="1">
      <alignment vertical="center" wrapText="1"/>
    </xf>
    <xf numFmtId="2" fontId="6" fillId="12" borderId="25" xfId="57" applyNumberFormat="1" applyFont="1" applyFill="1" applyBorder="1" applyAlignment="1">
      <alignment vertical="center" wrapText="1"/>
    </xf>
    <xf numFmtId="0" fontId="5" fillId="11" borderId="1" xfId="2" applyNumberFormat="1" applyFont="1" applyFill="1" applyBorder="1" applyAlignment="1">
      <alignment vertical="center" wrapText="1"/>
    </xf>
    <xf numFmtId="0" fontId="5" fillId="11" borderId="3" xfId="2" applyNumberFormat="1" applyFont="1" applyFill="1" applyBorder="1" applyAlignment="1">
      <alignment vertical="center" wrapText="1"/>
    </xf>
    <xf numFmtId="0" fontId="5" fillId="11" borderId="4" xfId="2" applyNumberFormat="1" applyFont="1" applyFill="1" applyBorder="1" applyAlignment="1">
      <alignment vertical="center" wrapText="1"/>
    </xf>
    <xf numFmtId="2" fontId="5" fillId="11" borderId="1" xfId="2" applyNumberFormat="1" applyFont="1" applyFill="1" applyBorder="1" applyAlignment="1">
      <alignment vertical="center" wrapText="1"/>
    </xf>
    <xf numFmtId="2" fontId="5" fillId="11" borderId="3" xfId="2" applyNumberFormat="1" applyFont="1" applyFill="1" applyBorder="1" applyAlignment="1">
      <alignment vertical="center" wrapText="1"/>
    </xf>
    <xf numFmtId="2" fontId="5" fillId="11" borderId="20" xfId="2" applyNumberFormat="1" applyFont="1" applyFill="1" applyBorder="1" applyAlignment="1">
      <alignment vertical="center" wrapText="1"/>
    </xf>
    <xf numFmtId="166" fontId="10" fillId="11" borderId="1" xfId="2" applyNumberFormat="1" applyFont="1" applyFill="1" applyBorder="1" applyAlignment="1">
      <alignment vertical="top"/>
    </xf>
    <xf numFmtId="166" fontId="10" fillId="11" borderId="3" xfId="2" applyNumberFormat="1" applyFont="1" applyFill="1" applyBorder="1" applyAlignment="1">
      <alignment vertical="top"/>
    </xf>
    <xf numFmtId="166" fontId="10" fillId="11" borderId="20" xfId="2" applyNumberFormat="1" applyFont="1" applyFill="1" applyBorder="1" applyAlignment="1">
      <alignment vertical="top"/>
    </xf>
    <xf numFmtId="0" fontId="5" fillId="15" borderId="17" xfId="2" applyNumberFormat="1" applyFont="1" applyFill="1" applyBorder="1" applyAlignment="1">
      <alignment horizontal="left" vertical="center" wrapText="1"/>
    </xf>
    <xf numFmtId="0" fontId="5" fillId="15" borderId="18" xfId="2" applyNumberFormat="1" applyFont="1" applyFill="1" applyBorder="1" applyAlignment="1">
      <alignment horizontal="left" vertical="center" wrapText="1"/>
    </xf>
    <xf numFmtId="0" fontId="5" fillId="15" borderId="19" xfId="2" applyNumberFormat="1" applyFont="1" applyFill="1" applyBorder="1" applyAlignment="1">
      <alignment horizontal="left" vertical="center" wrapText="1"/>
    </xf>
    <xf numFmtId="2" fontId="5" fillId="15" borderId="59" xfId="106" applyNumberFormat="1" applyFont="1" applyFill="1" applyBorder="1" applyAlignment="1">
      <alignment vertical="top" wrapText="1"/>
    </xf>
    <xf numFmtId="2" fontId="5" fillId="15" borderId="60" xfId="106" applyNumberFormat="1" applyFont="1" applyFill="1" applyBorder="1" applyAlignment="1">
      <alignment vertical="top" wrapText="1"/>
    </xf>
    <xf numFmtId="2" fontId="5" fillId="15" borderId="40" xfId="106" applyNumberFormat="1" applyFont="1" applyFill="1" applyBorder="1" applyAlignment="1">
      <alignment vertical="top" wrapText="1"/>
    </xf>
    <xf numFmtId="2" fontId="6" fillId="15" borderId="1" xfId="2" applyNumberFormat="1" applyFont="1" applyFill="1" applyBorder="1" applyAlignment="1">
      <alignment horizontal="center" vertical="top" wrapText="1"/>
    </xf>
    <xf numFmtId="2" fontId="6" fillId="15" borderId="3" xfId="2" applyNumberFormat="1" applyFont="1" applyFill="1" applyBorder="1" applyAlignment="1">
      <alignment horizontal="center" vertical="top" wrapText="1"/>
    </xf>
    <xf numFmtId="2" fontId="6" fillId="15" borderId="20" xfId="2" applyNumberFormat="1" applyFont="1" applyFill="1" applyBorder="1" applyAlignment="1">
      <alignment horizontal="center" vertical="top" wrapText="1"/>
    </xf>
    <xf numFmtId="166" fontId="6" fillId="15" borderId="1" xfId="2" applyNumberFormat="1" applyFont="1" applyFill="1" applyBorder="1" applyAlignment="1">
      <alignment vertical="top"/>
    </xf>
    <xf numFmtId="166" fontId="6" fillId="15" borderId="3" xfId="2" applyNumberFormat="1" applyFont="1" applyFill="1" applyBorder="1" applyAlignment="1">
      <alignment vertical="top"/>
    </xf>
    <xf numFmtId="166" fontId="6" fillId="15" borderId="20" xfId="2" applyNumberFormat="1" applyFont="1" applyFill="1" applyBorder="1" applyAlignment="1">
      <alignment vertical="top"/>
    </xf>
    <xf numFmtId="2" fontId="6" fillId="7" borderId="23" xfId="57" applyNumberFormat="1" applyFont="1" applyFill="1" applyBorder="1" applyAlignment="1">
      <alignment vertical="center" wrapText="1"/>
    </xf>
    <xf numFmtId="2" fontId="6" fillId="7" borderId="24" xfId="57" applyNumberFormat="1" applyFont="1" applyFill="1" applyBorder="1" applyAlignment="1">
      <alignment vertical="center" wrapText="1"/>
    </xf>
    <xf numFmtId="2" fontId="6" fillId="7" borderId="25" xfId="57" applyNumberFormat="1" applyFont="1" applyFill="1" applyBorder="1" applyAlignment="1">
      <alignment vertical="center" wrapText="1"/>
    </xf>
    <xf numFmtId="0" fontId="5" fillId="5" borderId="39" xfId="114" applyNumberFormat="1" applyFont="1" applyFill="1" applyBorder="1" applyAlignment="1">
      <alignment vertical="center" wrapText="1"/>
    </xf>
    <xf numFmtId="0" fontId="5" fillId="5" borderId="48" xfId="114" applyNumberFormat="1" applyFont="1" applyFill="1" applyBorder="1" applyAlignment="1">
      <alignment vertical="center" wrapText="1"/>
    </xf>
    <xf numFmtId="2" fontId="6" fillId="7" borderId="1" xfId="114" applyNumberFormat="1" applyFont="1" applyFill="1" applyBorder="1" applyAlignment="1">
      <alignment vertical="center" wrapText="1"/>
    </xf>
    <xf numFmtId="2" fontId="6" fillId="7" borderId="3" xfId="114" applyNumberFormat="1" applyFont="1" applyFill="1" applyBorder="1" applyAlignment="1">
      <alignment vertical="center" wrapText="1"/>
    </xf>
    <xf numFmtId="168" fontId="4" fillId="16" borderId="1" xfId="2" applyNumberFormat="1" applyFont="1" applyFill="1" applyBorder="1" applyAlignment="1">
      <alignment horizontal="center" vertical="center" wrapText="1"/>
    </xf>
    <xf numFmtId="168" fontId="4" fillId="16" borderId="4" xfId="2" applyNumberFormat="1" applyFont="1" applyFill="1" applyBorder="1" applyAlignment="1">
      <alignment horizontal="center" vertical="center" wrapText="1"/>
    </xf>
    <xf numFmtId="168" fontId="6" fillId="16" borderId="1" xfId="106" applyNumberFormat="1" applyFont="1" applyFill="1" applyBorder="1" applyAlignment="1">
      <alignment horizontal="center" vertical="center" wrapText="1"/>
    </xf>
    <xf numFmtId="168" fontId="6" fillId="16" borderId="4" xfId="106" applyNumberFormat="1" applyFont="1" applyFill="1" applyBorder="1" applyAlignment="1">
      <alignment horizontal="center" vertical="center" wrapText="1"/>
    </xf>
    <xf numFmtId="2" fontId="6" fillId="16" borderId="8" xfId="57" applyNumberFormat="1" applyFont="1" applyFill="1" applyBorder="1" applyAlignment="1">
      <alignment vertical="center" wrapText="1"/>
    </xf>
    <xf numFmtId="2" fontId="6" fillId="16" borderId="9" xfId="57" applyNumberFormat="1" applyFont="1" applyFill="1" applyBorder="1" applyAlignment="1">
      <alignment vertical="center" wrapText="1"/>
    </xf>
    <xf numFmtId="2" fontId="6" fillId="16" borderId="10" xfId="57" applyNumberFormat="1" applyFont="1" applyFill="1" applyBorder="1" applyAlignment="1">
      <alignment vertical="center" wrapText="1"/>
    </xf>
    <xf numFmtId="166" fontId="6" fillId="16" borderId="1" xfId="106" applyNumberFormat="1" applyFont="1" applyFill="1" applyBorder="1" applyAlignment="1">
      <alignment vertical="center" wrapText="1"/>
    </xf>
    <xf numFmtId="166" fontId="6" fillId="16" borderId="4" xfId="106" applyNumberFormat="1" applyFont="1" applyFill="1" applyBorder="1" applyAlignment="1">
      <alignment vertical="center" wrapText="1"/>
    </xf>
    <xf numFmtId="2" fontId="6" fillId="10" borderId="32" xfId="57" applyNumberFormat="1" applyFont="1" applyFill="1" applyBorder="1" applyAlignment="1">
      <alignment vertical="center" wrapText="1"/>
    </xf>
    <xf numFmtId="2" fontId="6" fillId="10" borderId="33" xfId="57" applyNumberFormat="1" applyFont="1" applyFill="1" applyBorder="1" applyAlignment="1">
      <alignment vertical="center" wrapText="1"/>
    </xf>
    <xf numFmtId="2" fontId="6" fillId="10" borderId="5" xfId="57" applyNumberFormat="1" applyFont="1" applyFill="1" applyBorder="1" applyAlignment="1">
      <alignment vertical="center" wrapText="1"/>
    </xf>
    <xf numFmtId="2" fontId="5" fillId="10" borderId="1" xfId="2" applyNumberFormat="1" applyFont="1" applyFill="1" applyBorder="1" applyAlignment="1">
      <alignment vertical="top" wrapText="1"/>
    </xf>
    <xf numFmtId="2" fontId="5" fillId="10" borderId="4" xfId="2" applyNumberFormat="1" applyFont="1" applyFill="1" applyBorder="1" applyAlignment="1">
      <alignment vertical="top" wrapText="1"/>
    </xf>
    <xf numFmtId="0" fontId="36" fillId="10" borderId="1" xfId="2" applyFont="1" applyFill="1" applyBorder="1" applyAlignment="1">
      <alignment horizontal="center" vertical="center" wrapText="1"/>
    </xf>
    <xf numFmtId="0" fontId="36" fillId="10" borderId="4" xfId="2" applyFont="1" applyFill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vertical="top" wrapText="1"/>
    </xf>
    <xf numFmtId="2" fontId="28" fillId="8" borderId="4" xfId="0" applyNumberFormat="1" applyFont="1" applyFill="1" applyBorder="1" applyAlignment="1">
      <alignment vertical="top" wrapText="1"/>
    </xf>
    <xf numFmtId="0" fontId="5" fillId="12" borderId="17" xfId="2" applyNumberFormat="1" applyFont="1" applyFill="1" applyBorder="1" applyAlignment="1">
      <alignment vertical="center" wrapText="1"/>
    </xf>
    <xf numFmtId="0" fontId="5" fillId="12" borderId="18" xfId="2" applyNumberFormat="1" applyFont="1" applyFill="1" applyBorder="1" applyAlignment="1">
      <alignment vertical="center" wrapText="1"/>
    </xf>
    <xf numFmtId="0" fontId="5" fillId="12" borderId="19" xfId="2" applyNumberFormat="1" applyFont="1" applyFill="1" applyBorder="1" applyAlignment="1">
      <alignment vertical="center" wrapText="1"/>
    </xf>
    <xf numFmtId="166" fontId="5" fillId="6" borderId="1" xfId="2" applyNumberFormat="1" applyFont="1" applyFill="1" applyBorder="1" applyAlignment="1">
      <alignment vertical="top"/>
    </xf>
    <xf numFmtId="166" fontId="5" fillId="6" borderId="3" xfId="2" applyNumberFormat="1" applyFont="1" applyFill="1" applyBorder="1" applyAlignment="1">
      <alignment vertical="top"/>
    </xf>
    <xf numFmtId="166" fontId="5" fillId="6" borderId="20" xfId="2" applyNumberFormat="1" applyFont="1" applyFill="1" applyBorder="1" applyAlignment="1">
      <alignment vertical="top"/>
    </xf>
    <xf numFmtId="0" fontId="5" fillId="8" borderId="17" xfId="2" applyNumberFormat="1" applyFont="1" applyFill="1" applyBorder="1" applyAlignment="1">
      <alignment vertical="center" wrapText="1"/>
    </xf>
    <xf numFmtId="0" fontId="5" fillId="8" borderId="18" xfId="2" applyNumberFormat="1" applyFont="1" applyFill="1" applyBorder="1" applyAlignment="1">
      <alignment vertical="center" wrapText="1"/>
    </xf>
    <xf numFmtId="0" fontId="5" fillId="8" borderId="19" xfId="2" applyNumberFormat="1" applyFont="1" applyFill="1" applyBorder="1" applyAlignment="1">
      <alignment vertical="center" wrapText="1"/>
    </xf>
    <xf numFmtId="2" fontId="5" fillId="8" borderId="61" xfId="106" applyNumberFormat="1" applyFont="1" applyFill="1" applyBorder="1" applyAlignment="1">
      <alignment vertical="top" wrapText="1"/>
    </xf>
    <xf numFmtId="2" fontId="5" fillId="8" borderId="57" xfId="106" applyNumberFormat="1" applyFont="1" applyFill="1" applyBorder="1" applyAlignment="1">
      <alignment vertical="top" wrapText="1"/>
    </xf>
    <xf numFmtId="2" fontId="5" fillId="8" borderId="62" xfId="106" applyNumberFormat="1" applyFont="1" applyFill="1" applyBorder="1" applyAlignment="1">
      <alignment vertical="top" wrapText="1"/>
    </xf>
    <xf numFmtId="2" fontId="5" fillId="16" borderId="21" xfId="2" applyNumberFormat="1" applyFont="1" applyFill="1" applyBorder="1" applyAlignment="1">
      <alignment horizontal="left" vertical="center" wrapText="1"/>
    </xf>
    <xf numFmtId="2" fontId="5" fillId="16" borderId="16" xfId="2" applyNumberFormat="1" applyFont="1" applyFill="1" applyBorder="1" applyAlignment="1">
      <alignment horizontal="left" vertical="center" wrapText="1"/>
    </xf>
    <xf numFmtId="2" fontId="5" fillId="16" borderId="55" xfId="2" applyNumberFormat="1" applyFont="1" applyFill="1" applyBorder="1" applyAlignment="1">
      <alignment horizontal="left" vertical="center" wrapText="1"/>
    </xf>
    <xf numFmtId="166" fontId="10" fillId="16" borderId="1" xfId="2" applyNumberFormat="1" applyFont="1" applyFill="1" applyBorder="1" applyAlignment="1">
      <alignment vertical="top"/>
    </xf>
    <xf numFmtId="166" fontId="10" fillId="16" borderId="3" xfId="2" applyNumberFormat="1" applyFont="1" applyFill="1" applyBorder="1" applyAlignment="1">
      <alignment vertical="top"/>
    </xf>
    <xf numFmtId="166" fontId="10" fillId="16" borderId="4" xfId="2" applyNumberFormat="1" applyFont="1" applyFill="1" applyBorder="1" applyAlignment="1">
      <alignment vertical="top"/>
    </xf>
    <xf numFmtId="0" fontId="5" fillId="7" borderId="1" xfId="2" applyNumberFormat="1" applyFont="1" applyFill="1" applyBorder="1" applyAlignment="1">
      <alignment vertical="center" wrapText="1"/>
    </xf>
    <xf numFmtId="0" fontId="5" fillId="7" borderId="3" xfId="2" applyNumberFormat="1" applyFont="1" applyFill="1" applyBorder="1" applyAlignment="1">
      <alignment vertical="center" wrapText="1"/>
    </xf>
    <xf numFmtId="166" fontId="5" fillId="7" borderId="1" xfId="2" applyNumberFormat="1" applyFont="1" applyFill="1" applyBorder="1" applyAlignment="1">
      <alignment vertical="top"/>
    </xf>
    <xf numFmtId="166" fontId="5" fillId="7" borderId="3" xfId="2" applyNumberFormat="1" applyFont="1" applyFill="1" applyBorder="1" applyAlignment="1">
      <alignment vertical="top"/>
    </xf>
    <xf numFmtId="166" fontId="5" fillId="7" borderId="4" xfId="2" applyNumberFormat="1" applyFont="1" applyFill="1" applyBorder="1" applyAlignment="1">
      <alignment vertical="top"/>
    </xf>
    <xf numFmtId="0" fontId="35" fillId="6" borderId="39" xfId="114" applyNumberFormat="1" applyFont="1" applyFill="1" applyBorder="1" applyAlignment="1">
      <alignment vertical="center" wrapText="1"/>
    </xf>
    <xf numFmtId="0" fontId="35" fillId="6" borderId="18" xfId="114" applyNumberFormat="1" applyFont="1" applyFill="1" applyBorder="1" applyAlignment="1">
      <alignment vertical="center" wrapText="1"/>
    </xf>
    <xf numFmtId="0" fontId="35" fillId="6" borderId="48" xfId="114" applyNumberFormat="1" applyFont="1" applyFill="1" applyBorder="1" applyAlignment="1">
      <alignment vertical="center" wrapText="1"/>
    </xf>
    <xf numFmtId="2" fontId="5" fillId="16" borderId="1" xfId="2" applyNumberFormat="1" applyFont="1" applyFill="1" applyBorder="1" applyAlignment="1">
      <alignment horizontal="left" vertical="center" textRotation="90" wrapText="1"/>
    </xf>
    <xf numFmtId="2" fontId="5" fillId="16" borderId="4" xfId="2" applyNumberFormat="1" applyFont="1" applyFill="1" applyBorder="1" applyAlignment="1">
      <alignment horizontal="left" vertical="center" textRotation="90" wrapText="1"/>
    </xf>
    <xf numFmtId="0" fontId="5" fillId="16" borderId="17" xfId="2" applyNumberFormat="1" applyFont="1" applyFill="1" applyBorder="1" applyAlignment="1">
      <alignment vertical="center" wrapText="1"/>
    </xf>
    <xf numFmtId="0" fontId="5" fillId="16" borderId="18" xfId="2" applyNumberFormat="1" applyFont="1" applyFill="1" applyBorder="1" applyAlignment="1">
      <alignment vertical="center" wrapText="1"/>
    </xf>
    <xf numFmtId="0" fontId="5" fillId="10" borderId="17" xfId="114" applyNumberFormat="1" applyFont="1" applyFill="1" applyBorder="1" applyAlignment="1">
      <alignment vertical="center" wrapText="1"/>
    </xf>
    <xf numFmtId="0" fontId="5" fillId="10" borderId="18" xfId="114" applyNumberFormat="1" applyFont="1" applyFill="1" applyBorder="1" applyAlignment="1">
      <alignment vertical="center" wrapText="1"/>
    </xf>
    <xf numFmtId="0" fontId="5" fillId="10" borderId="48" xfId="114" applyNumberFormat="1" applyFont="1" applyFill="1" applyBorder="1" applyAlignment="1">
      <alignment vertical="center" wrapText="1"/>
    </xf>
    <xf numFmtId="0" fontId="14" fillId="10" borderId="1" xfId="2" applyFont="1" applyFill="1" applyBorder="1" applyAlignment="1">
      <alignment horizontal="center" vertical="center" wrapText="1"/>
    </xf>
    <xf numFmtId="0" fontId="14" fillId="10" borderId="4" xfId="2" applyFont="1" applyFill="1" applyBorder="1" applyAlignment="1">
      <alignment horizontal="center" vertical="center" wrapText="1"/>
    </xf>
    <xf numFmtId="166" fontId="5" fillId="10" borderId="1" xfId="2" applyNumberFormat="1" applyFont="1" applyFill="1" applyBorder="1" applyAlignment="1">
      <alignment horizontal="center" vertical="top"/>
    </xf>
    <xf numFmtId="166" fontId="5" fillId="10" borderId="4" xfId="2" applyNumberFormat="1" applyFont="1" applyFill="1" applyBorder="1" applyAlignment="1">
      <alignment horizontal="center" vertical="top"/>
    </xf>
    <xf numFmtId="2" fontId="5" fillId="10" borderId="3" xfId="2" applyNumberFormat="1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5" fillId="2" borderId="32" xfId="2" applyFont="1" applyFill="1" applyBorder="1" applyAlignment="1">
      <alignment horizontal="center" vertical="center"/>
    </xf>
    <xf numFmtId="0" fontId="5" fillId="2" borderId="33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165" fontId="5" fillId="0" borderId="1" xfId="106" applyNumberFormat="1" applyFont="1" applyFill="1" applyBorder="1" applyAlignment="1">
      <alignment horizontal="center" vertical="center" wrapText="1"/>
    </xf>
    <xf numFmtId="165" fontId="5" fillId="0" borderId="3" xfId="106" applyNumberFormat="1" applyFont="1" applyFill="1" applyBorder="1" applyAlignment="1">
      <alignment horizontal="center" vertical="center" wrapText="1"/>
    </xf>
    <xf numFmtId="165" fontId="5" fillId="0" borderId="4" xfId="106" applyNumberFormat="1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horizontal="left" vertical="top" wrapText="1"/>
    </xf>
    <xf numFmtId="166" fontId="8" fillId="0" borderId="3" xfId="2" applyNumberFormat="1" applyFont="1" applyFill="1" applyBorder="1" applyAlignment="1">
      <alignment horizontal="left" vertical="top" wrapText="1"/>
    </xf>
    <xf numFmtId="166" fontId="8" fillId="0" borderId="4" xfId="2" applyNumberFormat="1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5" fillId="20" borderId="17" xfId="2" applyNumberFormat="1" applyFont="1" applyFill="1" applyBorder="1" applyAlignment="1">
      <alignment horizontal="left" vertical="center" wrapText="1"/>
    </xf>
    <xf numFmtId="2" fontId="6" fillId="20" borderId="1" xfId="2" applyNumberFormat="1" applyFont="1" applyFill="1" applyBorder="1" applyAlignment="1">
      <alignment vertical="center" wrapText="1"/>
    </xf>
    <xf numFmtId="0" fontId="6" fillId="20" borderId="2" xfId="106" applyNumberFormat="1" applyFont="1" applyFill="1" applyBorder="1" applyAlignment="1">
      <alignment vertical="top" wrapText="1"/>
    </xf>
    <xf numFmtId="166" fontId="6" fillId="20" borderId="2" xfId="106" applyNumberFormat="1" applyFont="1" applyFill="1" applyBorder="1" applyAlignment="1">
      <alignment vertical="top" wrapText="1"/>
    </xf>
    <xf numFmtId="2" fontId="6" fillId="20" borderId="5" xfId="2" applyNumberFormat="1" applyFont="1" applyFill="1" applyBorder="1" applyAlignment="1">
      <alignment vertical="center" textRotation="90" wrapText="1"/>
    </xf>
    <xf numFmtId="166" fontId="6" fillId="20" borderId="34" xfId="0" applyNumberFormat="1" applyFont="1" applyFill="1" applyBorder="1" applyAlignment="1">
      <alignment horizontal="right" vertical="center" wrapText="1"/>
    </xf>
    <xf numFmtId="166" fontId="6" fillId="20" borderId="2" xfId="106" applyNumberFormat="1" applyFont="1" applyFill="1" applyBorder="1" applyAlignment="1">
      <alignment horizontal="right" vertical="center" wrapText="1"/>
    </xf>
    <xf numFmtId="166" fontId="6" fillId="20" borderId="32" xfId="106" applyNumberFormat="1" applyFont="1" applyFill="1" applyBorder="1" applyAlignment="1">
      <alignment horizontal="right" vertical="center" wrapText="1"/>
    </xf>
    <xf numFmtId="0" fontId="5" fillId="20" borderId="2" xfId="106" applyNumberFormat="1" applyFont="1" applyFill="1" applyBorder="1" applyAlignment="1">
      <alignment horizontal="left" vertical="top" wrapText="1"/>
    </xf>
    <xf numFmtId="0" fontId="5" fillId="20" borderId="2" xfId="2" applyFont="1" applyFill="1" applyBorder="1" applyAlignment="1">
      <alignment horizontal="right" vertical="top" wrapText="1"/>
    </xf>
    <xf numFmtId="0" fontId="4" fillId="20" borderId="2" xfId="2" applyFont="1" applyFill="1" applyBorder="1" applyAlignment="1">
      <alignment horizontal="right" vertical="top" wrapText="1"/>
    </xf>
    <xf numFmtId="166" fontId="10" fillId="20" borderId="2" xfId="2" applyNumberFormat="1" applyFont="1" applyFill="1" applyBorder="1" applyAlignment="1">
      <alignment vertical="center"/>
    </xf>
    <xf numFmtId="166" fontId="10" fillId="20" borderId="1" xfId="2" applyNumberFormat="1" applyFont="1" applyFill="1" applyBorder="1" applyAlignment="1">
      <alignment vertical="top"/>
    </xf>
    <xf numFmtId="2" fontId="5" fillId="20" borderId="21" xfId="2" applyNumberFormat="1" applyFont="1" applyFill="1" applyBorder="1" applyAlignment="1">
      <alignment vertical="top" wrapText="1"/>
    </xf>
    <xf numFmtId="0" fontId="5" fillId="20" borderId="18" xfId="2" applyNumberFormat="1" applyFont="1" applyFill="1" applyBorder="1" applyAlignment="1">
      <alignment horizontal="left" vertical="center" wrapText="1"/>
    </xf>
    <xf numFmtId="2" fontId="6" fillId="20" borderId="3" xfId="2" applyNumberFormat="1" applyFont="1" applyFill="1" applyBorder="1" applyAlignment="1">
      <alignment vertical="center" wrapText="1"/>
    </xf>
    <xf numFmtId="2" fontId="5" fillId="20" borderId="8" xfId="106" applyNumberFormat="1" applyFont="1" applyFill="1" applyBorder="1" applyAlignment="1">
      <alignment vertical="top" wrapText="1"/>
    </xf>
    <xf numFmtId="2" fontId="5" fillId="20" borderId="9" xfId="106" applyNumberFormat="1" applyFont="1" applyFill="1" applyBorder="1" applyAlignment="1">
      <alignment vertical="top" wrapText="1"/>
    </xf>
    <xf numFmtId="2" fontId="5" fillId="20" borderId="10" xfId="106" applyNumberFormat="1" applyFont="1" applyFill="1" applyBorder="1" applyAlignment="1">
      <alignment vertical="top" wrapText="1"/>
    </xf>
    <xf numFmtId="2" fontId="5" fillId="20" borderId="5" xfId="2" applyNumberFormat="1" applyFont="1" applyFill="1" applyBorder="1" applyAlignment="1">
      <alignment vertical="center" textRotation="90" wrapText="1"/>
    </xf>
    <xf numFmtId="0" fontId="35" fillId="20" borderId="34" xfId="0" applyFont="1" applyFill="1" applyBorder="1" applyAlignment="1">
      <alignment horizontal="right" vertical="center" wrapText="1"/>
    </xf>
    <xf numFmtId="0" fontId="4" fillId="20" borderId="1" xfId="2" applyNumberFormat="1" applyFont="1" applyFill="1" applyBorder="1" applyAlignment="1">
      <alignment horizontal="left" vertical="top" wrapText="1"/>
    </xf>
    <xf numFmtId="0" fontId="5" fillId="20" borderId="1" xfId="2" applyFont="1" applyFill="1" applyBorder="1" applyAlignment="1">
      <alignment horizontal="right" vertical="top" wrapText="1"/>
    </xf>
    <xf numFmtId="0" fontId="4" fillId="20" borderId="1" xfId="2" applyFont="1" applyFill="1" applyBorder="1" applyAlignment="1">
      <alignment horizontal="right" vertical="top" wrapText="1"/>
    </xf>
    <xf numFmtId="166" fontId="10" fillId="20" borderId="1" xfId="2" applyNumberFormat="1" applyFont="1" applyFill="1" applyBorder="1" applyAlignment="1">
      <alignment horizontal="center" vertical="center"/>
    </xf>
    <xf numFmtId="166" fontId="10" fillId="20" borderId="3" xfId="2" applyNumberFormat="1" applyFont="1" applyFill="1" applyBorder="1" applyAlignment="1">
      <alignment vertical="top"/>
    </xf>
    <xf numFmtId="2" fontId="5" fillId="20" borderId="16" xfId="2" applyNumberFormat="1" applyFont="1" applyFill="1" applyBorder="1" applyAlignment="1">
      <alignment vertical="top" wrapText="1"/>
    </xf>
    <xf numFmtId="2" fontId="5" fillId="20" borderId="11" xfId="106" applyNumberFormat="1" applyFont="1" applyFill="1" applyBorder="1" applyAlignment="1">
      <alignment vertical="top" wrapText="1"/>
    </xf>
    <xf numFmtId="2" fontId="5" fillId="20" borderId="0" xfId="106" applyNumberFormat="1" applyFont="1" applyFill="1" applyBorder="1" applyAlignment="1">
      <alignment vertical="top" wrapText="1"/>
    </xf>
    <xf numFmtId="2" fontId="5" fillId="20" borderId="12" xfId="106" applyNumberFormat="1" applyFont="1" applyFill="1" applyBorder="1" applyAlignment="1">
      <alignment vertical="top" wrapText="1"/>
    </xf>
    <xf numFmtId="0" fontId="4" fillId="20" borderId="4" xfId="2" applyNumberFormat="1" applyFont="1" applyFill="1" applyBorder="1" applyAlignment="1">
      <alignment horizontal="left" vertical="top" wrapText="1"/>
    </xf>
    <xf numFmtId="0" fontId="5" fillId="20" borderId="4" xfId="2" applyFont="1" applyFill="1" applyBorder="1" applyAlignment="1">
      <alignment horizontal="right" vertical="top" wrapText="1"/>
    </xf>
    <xf numFmtId="0" fontId="4" fillId="20" borderId="4" xfId="2" applyFont="1" applyFill="1" applyBorder="1" applyAlignment="1">
      <alignment horizontal="right" vertical="top" wrapText="1"/>
    </xf>
    <xf numFmtId="166" fontId="10" fillId="20" borderId="4" xfId="2" applyNumberFormat="1" applyFont="1" applyFill="1" applyBorder="1" applyAlignment="1">
      <alignment horizontal="center" vertical="center"/>
    </xf>
    <xf numFmtId="0" fontId="4" fillId="20" borderId="2" xfId="2" applyNumberFormat="1" applyFont="1" applyFill="1" applyBorder="1" applyAlignment="1">
      <alignment horizontal="left" vertical="top" wrapText="1"/>
    </xf>
    <xf numFmtId="0" fontId="4" fillId="20" borderId="1" xfId="2" applyNumberFormat="1" applyFont="1" applyFill="1" applyBorder="1" applyAlignment="1">
      <alignment horizontal="left" vertical="top" wrapText="1"/>
    </xf>
    <xf numFmtId="0" fontId="43" fillId="20" borderId="1" xfId="0" applyFont="1" applyFill="1" applyBorder="1" applyAlignment="1">
      <alignment horizontal="right" vertical="top"/>
    </xf>
    <xf numFmtId="2" fontId="5" fillId="20" borderId="0" xfId="2" applyNumberFormat="1" applyFont="1" applyFill="1" applyBorder="1" applyAlignment="1">
      <alignment vertical="center" textRotation="90" wrapText="1"/>
    </xf>
    <xf numFmtId="0" fontId="35" fillId="20" borderId="0" xfId="0" applyFont="1" applyFill="1" applyBorder="1" applyAlignment="1">
      <alignment horizontal="right" vertical="center" wrapText="1"/>
    </xf>
    <xf numFmtId="166" fontId="6" fillId="20" borderId="0" xfId="106" applyNumberFormat="1" applyFont="1" applyFill="1" applyBorder="1" applyAlignment="1">
      <alignment horizontal="right" vertical="center" wrapText="1"/>
    </xf>
    <xf numFmtId="166" fontId="6" fillId="20" borderId="12" xfId="106" applyNumberFormat="1" applyFont="1" applyFill="1" applyBorder="1" applyAlignment="1">
      <alignment horizontal="right" vertical="center" wrapText="1"/>
    </xf>
    <xf numFmtId="0" fontId="4" fillId="20" borderId="5" xfId="2" applyNumberFormat="1" applyFont="1" applyFill="1" applyBorder="1" applyAlignment="1">
      <alignment horizontal="left" vertical="top" wrapText="1"/>
    </xf>
    <xf numFmtId="0" fontId="43" fillId="20" borderId="2" xfId="0" applyFont="1" applyFill="1" applyBorder="1" applyAlignment="1">
      <alignment horizontal="right" vertical="top"/>
    </xf>
    <xf numFmtId="2" fontId="28" fillId="20" borderId="11" xfId="0" applyNumberFormat="1" applyFont="1" applyFill="1" applyBorder="1" applyAlignment="1"/>
    <xf numFmtId="2" fontId="28" fillId="20" borderId="0" xfId="0" applyNumberFormat="1" applyFont="1" applyFill="1" applyBorder="1" applyAlignment="1"/>
    <xf numFmtId="2" fontId="28" fillId="20" borderId="12" xfId="0" applyNumberFormat="1" applyFont="1" applyFill="1" applyBorder="1" applyAlignment="1"/>
    <xf numFmtId="0" fontId="43" fillId="20" borderId="5" xfId="0" applyNumberFormat="1" applyFont="1" applyFill="1" applyBorder="1" applyAlignment="1">
      <alignment horizontal="left" vertical="top" wrapText="1"/>
    </xf>
    <xf numFmtId="0" fontId="0" fillId="20" borderId="2" xfId="0" applyFill="1" applyBorder="1" applyAlignment="1">
      <alignment vertical="top"/>
    </xf>
    <xf numFmtId="2" fontId="5" fillId="20" borderId="13" xfId="106" applyNumberFormat="1" applyFont="1" applyFill="1" applyBorder="1" applyAlignment="1">
      <alignment vertical="top" wrapText="1"/>
    </xf>
    <xf numFmtId="2" fontId="5" fillId="20" borderId="14" xfId="106" applyNumberFormat="1" applyFont="1" applyFill="1" applyBorder="1" applyAlignment="1">
      <alignment vertical="top" wrapText="1"/>
    </xf>
    <xf numFmtId="2" fontId="5" fillId="20" borderId="15" xfId="106" applyNumberFormat="1" applyFont="1" applyFill="1" applyBorder="1" applyAlignment="1">
      <alignment vertical="top" wrapText="1"/>
    </xf>
    <xf numFmtId="2" fontId="28" fillId="20" borderId="13" xfId="0" applyNumberFormat="1" applyFont="1" applyFill="1" applyBorder="1" applyAlignment="1"/>
    <xf numFmtId="2" fontId="28" fillId="20" borderId="14" xfId="0" applyNumberFormat="1" applyFont="1" applyFill="1" applyBorder="1" applyAlignment="1"/>
    <xf numFmtId="2" fontId="28" fillId="20" borderId="15" xfId="0" applyNumberFormat="1" applyFont="1" applyFill="1" applyBorder="1" applyAlignment="1"/>
    <xf numFmtId="2" fontId="6" fillId="20" borderId="23" xfId="57" applyNumberFormat="1" applyFont="1" applyFill="1" applyBorder="1" applyAlignment="1">
      <alignment vertical="center" wrapText="1"/>
    </xf>
    <xf numFmtId="2" fontId="6" fillId="20" borderId="24" xfId="57" applyNumberFormat="1" applyFont="1" applyFill="1" applyBorder="1" applyAlignment="1">
      <alignment vertical="center" wrapText="1"/>
    </xf>
    <xf numFmtId="2" fontId="6" fillId="20" borderId="25" xfId="57" applyNumberFormat="1" applyFont="1" applyFill="1" applyBorder="1" applyAlignment="1">
      <alignment vertical="center" wrapText="1"/>
    </xf>
    <xf numFmtId="166" fontId="5" fillId="20" borderId="10" xfId="2" applyNumberFormat="1" applyFont="1" applyFill="1" applyBorder="1" applyAlignment="1">
      <alignment horizontal="center" vertical="top" wrapText="1"/>
    </xf>
  </cellXfs>
  <cellStyles count="405">
    <cellStyle name="Excel Built-in Normal" xfId="210"/>
    <cellStyle name="Гиперссылка" xfId="112" builtinId="8"/>
    <cellStyle name="Обычный" xfId="0" builtinId="0"/>
    <cellStyle name="Обычный 2" xfId="1"/>
    <cellStyle name="Обычный 2 2" xfId="2"/>
    <cellStyle name="Обычный 2 2 10" xfId="3"/>
    <cellStyle name="Обычный 2 2 10 2" xfId="114"/>
    <cellStyle name="Обычный 2 2 10 3" xfId="212"/>
    <cellStyle name="Обычный 2 2 10 4" xfId="309"/>
    <cellStyle name="Обычный 2 2 11" xfId="4"/>
    <cellStyle name="Обычный 2 2 11 2" xfId="115"/>
    <cellStyle name="Обычный 2 2 11 3" xfId="213"/>
    <cellStyle name="Обычный 2 2 11 4" xfId="310"/>
    <cellStyle name="Обычный 2 2 12" xfId="113"/>
    <cellStyle name="Обычный 2 2 13" xfId="211"/>
    <cellStyle name="Обычный 2 2 14" xfId="308"/>
    <cellStyle name="Обычный 2 2 2" xfId="5"/>
    <cellStyle name="Обычный 2 2 2 10" xfId="311"/>
    <cellStyle name="Обычный 2 2 2 2" xfId="6"/>
    <cellStyle name="Обычный 2 2 2 2 2" xfId="7"/>
    <cellStyle name="Обычный 2 2 2 2 2 2" xfId="118"/>
    <cellStyle name="Обычный 2 2 2 2 2 3" xfId="216"/>
    <cellStyle name="Обычный 2 2 2 2 2 4" xfId="313"/>
    <cellStyle name="Обычный 2 2 2 2 3" xfId="8"/>
    <cellStyle name="Обычный 2 2 2 2 3 2" xfId="119"/>
    <cellStyle name="Обычный 2 2 2 2 3 3" xfId="217"/>
    <cellStyle name="Обычный 2 2 2 2 3 4" xfId="314"/>
    <cellStyle name="Обычный 2 2 2 2 4" xfId="9"/>
    <cellStyle name="Обычный 2 2 2 2 4 2" xfId="120"/>
    <cellStyle name="Обычный 2 2 2 2 4 3" xfId="218"/>
    <cellStyle name="Обычный 2 2 2 2 4 4" xfId="315"/>
    <cellStyle name="Обычный 2 2 2 2 5" xfId="10"/>
    <cellStyle name="Обычный 2 2 2 2 5 2" xfId="121"/>
    <cellStyle name="Обычный 2 2 2 2 5 3" xfId="219"/>
    <cellStyle name="Обычный 2 2 2 2 5 4" xfId="316"/>
    <cellStyle name="Обычный 2 2 2 2 6" xfId="11"/>
    <cellStyle name="Обычный 2 2 2 2 6 2" xfId="122"/>
    <cellStyle name="Обычный 2 2 2 2 6 3" xfId="220"/>
    <cellStyle name="Обычный 2 2 2 2 6 4" xfId="317"/>
    <cellStyle name="Обычный 2 2 2 2 7" xfId="117"/>
    <cellStyle name="Обычный 2 2 2 2 8" xfId="215"/>
    <cellStyle name="Обычный 2 2 2 2 9" xfId="312"/>
    <cellStyle name="Обычный 2 2 2 3" xfId="12"/>
    <cellStyle name="Обычный 2 2 2 3 2" xfId="123"/>
    <cellStyle name="Обычный 2 2 2 3 3" xfId="221"/>
    <cellStyle name="Обычный 2 2 2 3 4" xfId="318"/>
    <cellStyle name="Обычный 2 2 2 4" xfId="13"/>
    <cellStyle name="Обычный 2 2 2 4 2" xfId="124"/>
    <cellStyle name="Обычный 2 2 2 4 3" xfId="222"/>
    <cellStyle name="Обычный 2 2 2 4 4" xfId="319"/>
    <cellStyle name="Обычный 2 2 2 5" xfId="14"/>
    <cellStyle name="Обычный 2 2 2 5 2" xfId="125"/>
    <cellStyle name="Обычный 2 2 2 5 3" xfId="223"/>
    <cellStyle name="Обычный 2 2 2 5 4" xfId="320"/>
    <cellStyle name="Обычный 2 2 2 6" xfId="15"/>
    <cellStyle name="Обычный 2 2 2 6 2" xfId="126"/>
    <cellStyle name="Обычный 2 2 2 6 3" xfId="224"/>
    <cellStyle name="Обычный 2 2 2 6 4" xfId="321"/>
    <cellStyle name="Обычный 2 2 2 7" xfId="16"/>
    <cellStyle name="Обычный 2 2 2 7 2" xfId="127"/>
    <cellStyle name="Обычный 2 2 2 7 3" xfId="225"/>
    <cellStyle name="Обычный 2 2 2 7 4" xfId="322"/>
    <cellStyle name="Обычный 2 2 2 8" xfId="116"/>
    <cellStyle name="Обычный 2 2 2 9" xfId="214"/>
    <cellStyle name="Обычный 2 2 3" xfId="17"/>
    <cellStyle name="Обычный 2 2 3 10" xfId="323"/>
    <cellStyle name="Обычный 2 2 3 2" xfId="18"/>
    <cellStyle name="Обычный 2 2 3 2 2" xfId="19"/>
    <cellStyle name="Обычный 2 2 3 2 2 2" xfId="130"/>
    <cellStyle name="Обычный 2 2 3 2 2 3" xfId="228"/>
    <cellStyle name="Обычный 2 2 3 2 2 4" xfId="325"/>
    <cellStyle name="Обычный 2 2 3 2 3" xfId="20"/>
    <cellStyle name="Обычный 2 2 3 2 3 2" xfId="131"/>
    <cellStyle name="Обычный 2 2 3 2 3 3" xfId="229"/>
    <cellStyle name="Обычный 2 2 3 2 3 4" xfId="326"/>
    <cellStyle name="Обычный 2 2 3 2 4" xfId="21"/>
    <cellStyle name="Обычный 2 2 3 2 4 2" xfId="132"/>
    <cellStyle name="Обычный 2 2 3 2 4 3" xfId="230"/>
    <cellStyle name="Обычный 2 2 3 2 4 4" xfId="327"/>
    <cellStyle name="Обычный 2 2 3 2 5" xfId="22"/>
    <cellStyle name="Обычный 2 2 3 2 5 2" xfId="133"/>
    <cellStyle name="Обычный 2 2 3 2 5 3" xfId="231"/>
    <cellStyle name="Обычный 2 2 3 2 5 4" xfId="328"/>
    <cellStyle name="Обычный 2 2 3 2 6" xfId="23"/>
    <cellStyle name="Обычный 2 2 3 2 6 2" xfId="134"/>
    <cellStyle name="Обычный 2 2 3 2 6 3" xfId="232"/>
    <cellStyle name="Обычный 2 2 3 2 6 4" xfId="329"/>
    <cellStyle name="Обычный 2 2 3 2 7" xfId="129"/>
    <cellStyle name="Обычный 2 2 3 2 8" xfId="227"/>
    <cellStyle name="Обычный 2 2 3 2 9" xfId="324"/>
    <cellStyle name="Обычный 2 2 3 3" xfId="24"/>
    <cellStyle name="Обычный 2 2 3 3 2" xfId="135"/>
    <cellStyle name="Обычный 2 2 3 3 3" xfId="233"/>
    <cellStyle name="Обычный 2 2 3 3 4" xfId="330"/>
    <cellStyle name="Обычный 2 2 3 4" xfId="25"/>
    <cellStyle name="Обычный 2 2 3 4 2" xfId="136"/>
    <cellStyle name="Обычный 2 2 3 4 3" xfId="234"/>
    <cellStyle name="Обычный 2 2 3 4 4" xfId="331"/>
    <cellStyle name="Обычный 2 2 3 5" xfId="26"/>
    <cellStyle name="Обычный 2 2 3 5 2" xfId="137"/>
    <cellStyle name="Обычный 2 2 3 5 3" xfId="235"/>
    <cellStyle name="Обычный 2 2 3 5 4" xfId="332"/>
    <cellStyle name="Обычный 2 2 3 6" xfId="27"/>
    <cellStyle name="Обычный 2 2 3 6 2" xfId="138"/>
    <cellStyle name="Обычный 2 2 3 6 3" xfId="236"/>
    <cellStyle name="Обычный 2 2 3 6 4" xfId="333"/>
    <cellStyle name="Обычный 2 2 3 7" xfId="28"/>
    <cellStyle name="Обычный 2 2 3 7 2" xfId="139"/>
    <cellStyle name="Обычный 2 2 3 7 3" xfId="237"/>
    <cellStyle name="Обычный 2 2 3 7 4" xfId="334"/>
    <cellStyle name="Обычный 2 2 3 8" xfId="128"/>
    <cellStyle name="Обычный 2 2 3 9" xfId="226"/>
    <cellStyle name="Обычный 2 2 4" xfId="29"/>
    <cellStyle name="Обычный 2 2 4 10" xfId="335"/>
    <cellStyle name="Обычный 2 2 4 2" xfId="30"/>
    <cellStyle name="Обычный 2 2 4 2 2" xfId="31"/>
    <cellStyle name="Обычный 2 2 4 2 2 2" xfId="142"/>
    <cellStyle name="Обычный 2 2 4 2 2 3" xfId="240"/>
    <cellStyle name="Обычный 2 2 4 2 2 4" xfId="337"/>
    <cellStyle name="Обычный 2 2 4 2 3" xfId="32"/>
    <cellStyle name="Обычный 2 2 4 2 3 2" xfId="143"/>
    <cellStyle name="Обычный 2 2 4 2 3 3" xfId="241"/>
    <cellStyle name="Обычный 2 2 4 2 3 4" xfId="338"/>
    <cellStyle name="Обычный 2 2 4 2 4" xfId="33"/>
    <cellStyle name="Обычный 2 2 4 2 4 2" xfId="144"/>
    <cellStyle name="Обычный 2 2 4 2 4 3" xfId="242"/>
    <cellStyle name="Обычный 2 2 4 2 4 4" xfId="339"/>
    <cellStyle name="Обычный 2 2 4 2 5" xfId="34"/>
    <cellStyle name="Обычный 2 2 4 2 5 2" xfId="145"/>
    <cellStyle name="Обычный 2 2 4 2 5 3" xfId="243"/>
    <cellStyle name="Обычный 2 2 4 2 5 4" xfId="340"/>
    <cellStyle name="Обычный 2 2 4 2 6" xfId="35"/>
    <cellStyle name="Обычный 2 2 4 2 6 2" xfId="146"/>
    <cellStyle name="Обычный 2 2 4 2 6 3" xfId="244"/>
    <cellStyle name="Обычный 2 2 4 2 6 4" xfId="341"/>
    <cellStyle name="Обычный 2 2 4 2 7" xfId="141"/>
    <cellStyle name="Обычный 2 2 4 2 8" xfId="239"/>
    <cellStyle name="Обычный 2 2 4 2 9" xfId="336"/>
    <cellStyle name="Обычный 2 2 4 3" xfId="36"/>
    <cellStyle name="Обычный 2 2 4 3 2" xfId="147"/>
    <cellStyle name="Обычный 2 2 4 3 3" xfId="245"/>
    <cellStyle name="Обычный 2 2 4 3 4" xfId="342"/>
    <cellStyle name="Обычный 2 2 4 4" xfId="37"/>
    <cellStyle name="Обычный 2 2 4 4 2" xfId="148"/>
    <cellStyle name="Обычный 2 2 4 4 3" xfId="246"/>
    <cellStyle name="Обычный 2 2 4 4 4" xfId="343"/>
    <cellStyle name="Обычный 2 2 4 5" xfId="38"/>
    <cellStyle name="Обычный 2 2 4 5 2" xfId="149"/>
    <cellStyle name="Обычный 2 2 4 5 3" xfId="247"/>
    <cellStyle name="Обычный 2 2 4 5 4" xfId="344"/>
    <cellStyle name="Обычный 2 2 4 6" xfId="39"/>
    <cellStyle name="Обычный 2 2 4 6 2" xfId="150"/>
    <cellStyle name="Обычный 2 2 4 6 3" xfId="248"/>
    <cellStyle name="Обычный 2 2 4 6 4" xfId="345"/>
    <cellStyle name="Обычный 2 2 4 7" xfId="40"/>
    <cellStyle name="Обычный 2 2 4 7 2" xfId="151"/>
    <cellStyle name="Обычный 2 2 4 7 3" xfId="249"/>
    <cellStyle name="Обычный 2 2 4 7 4" xfId="346"/>
    <cellStyle name="Обычный 2 2 4 8" xfId="140"/>
    <cellStyle name="Обычный 2 2 4 9" xfId="238"/>
    <cellStyle name="Обычный 2 2 5" xfId="41"/>
    <cellStyle name="Обычный 2 2 5 2" xfId="42"/>
    <cellStyle name="Обычный 2 2 5 2 2" xfId="153"/>
    <cellStyle name="Обычный 2 2 5 2 3" xfId="251"/>
    <cellStyle name="Обычный 2 2 5 2 4" xfId="348"/>
    <cellStyle name="Обычный 2 2 5 3" xfId="43"/>
    <cellStyle name="Обычный 2 2 5 3 2" xfId="154"/>
    <cellStyle name="Обычный 2 2 5 3 3" xfId="252"/>
    <cellStyle name="Обычный 2 2 5 3 4" xfId="349"/>
    <cellStyle name="Обычный 2 2 5 4" xfId="44"/>
    <cellStyle name="Обычный 2 2 5 4 2" xfId="155"/>
    <cellStyle name="Обычный 2 2 5 4 3" xfId="253"/>
    <cellStyle name="Обычный 2 2 5 4 4" xfId="350"/>
    <cellStyle name="Обычный 2 2 5 5" xfId="45"/>
    <cellStyle name="Обычный 2 2 5 5 2" xfId="156"/>
    <cellStyle name="Обычный 2 2 5 5 3" xfId="254"/>
    <cellStyle name="Обычный 2 2 5 5 4" xfId="351"/>
    <cellStyle name="Обычный 2 2 5 6" xfId="46"/>
    <cellStyle name="Обычный 2 2 5 6 2" xfId="157"/>
    <cellStyle name="Обычный 2 2 5 6 3" xfId="255"/>
    <cellStyle name="Обычный 2 2 5 6 4" xfId="352"/>
    <cellStyle name="Обычный 2 2 5 7" xfId="152"/>
    <cellStyle name="Обычный 2 2 5 8" xfId="250"/>
    <cellStyle name="Обычный 2 2 5 9" xfId="347"/>
    <cellStyle name="Обычный 2 2 6" xfId="47"/>
    <cellStyle name="Обычный 2 2 6 2" xfId="48"/>
    <cellStyle name="Обычный 2 2 6 2 2" xfId="159"/>
    <cellStyle name="Обычный 2 2 6 2 3" xfId="257"/>
    <cellStyle name="Обычный 2 2 6 2 4" xfId="354"/>
    <cellStyle name="Обычный 2 2 6 3" xfId="49"/>
    <cellStyle name="Обычный 2 2 6 3 2" xfId="160"/>
    <cellStyle name="Обычный 2 2 6 3 3" xfId="258"/>
    <cellStyle name="Обычный 2 2 6 3 4" xfId="355"/>
    <cellStyle name="Обычный 2 2 6 4" xfId="50"/>
    <cellStyle name="Обычный 2 2 6 4 2" xfId="161"/>
    <cellStyle name="Обычный 2 2 6 4 3" xfId="259"/>
    <cellStyle name="Обычный 2 2 6 4 4" xfId="356"/>
    <cellStyle name="Обычный 2 2 6 5" xfId="51"/>
    <cellStyle name="Обычный 2 2 6 5 2" xfId="162"/>
    <cellStyle name="Обычный 2 2 6 5 3" xfId="260"/>
    <cellStyle name="Обычный 2 2 6 5 4" xfId="357"/>
    <cellStyle name="Обычный 2 2 6 6" xfId="52"/>
    <cellStyle name="Обычный 2 2 6 6 2" xfId="163"/>
    <cellStyle name="Обычный 2 2 6 6 3" xfId="261"/>
    <cellStyle name="Обычный 2 2 6 6 4" xfId="358"/>
    <cellStyle name="Обычный 2 2 6 7" xfId="158"/>
    <cellStyle name="Обычный 2 2 6 8" xfId="256"/>
    <cellStyle name="Обычный 2 2 6 9" xfId="353"/>
    <cellStyle name="Обычный 2 2 7" xfId="53"/>
    <cellStyle name="Обычный 2 2 7 2" xfId="54"/>
    <cellStyle name="Обычный 2 2 7 2 2" xfId="165"/>
    <cellStyle name="Обычный 2 2 7 2 3" xfId="263"/>
    <cellStyle name="Обычный 2 2 7 2 4" xfId="360"/>
    <cellStyle name="Обычный 2 2 7 3" xfId="164"/>
    <cellStyle name="Обычный 2 2 7 4" xfId="262"/>
    <cellStyle name="Обычный 2 2 7 5" xfId="359"/>
    <cellStyle name="Обычный 2 2 8" xfId="55"/>
    <cellStyle name="Обычный 2 2 8 2" xfId="166"/>
    <cellStyle name="Обычный 2 2 8 3" xfId="264"/>
    <cellStyle name="Обычный 2 2 8 4" xfId="361"/>
    <cellStyle name="Обычный 2 2 9" xfId="56"/>
    <cellStyle name="Обычный 2 2 9 2" xfId="167"/>
    <cellStyle name="Обычный 2 2 9 3" xfId="265"/>
    <cellStyle name="Обычный 2 2 9 4" xfId="362"/>
    <cellStyle name="Обычный 2 2_30-ра" xfId="57"/>
    <cellStyle name="Обычный 3" xfId="58"/>
    <cellStyle name="Обычный 4" xfId="59"/>
    <cellStyle name="Обычный 4 10" xfId="60"/>
    <cellStyle name="Обычный 4 10 2" xfId="169"/>
    <cellStyle name="Обычный 4 10 3" xfId="267"/>
    <cellStyle name="Обычный 4 10 4" xfId="364"/>
    <cellStyle name="Обычный 4 11" xfId="168"/>
    <cellStyle name="Обычный 4 12" xfId="266"/>
    <cellStyle name="Обычный 4 13" xfId="363"/>
    <cellStyle name="Обычный 4 2" xfId="61"/>
    <cellStyle name="Обычный 4 2 10" xfId="365"/>
    <cellStyle name="Обычный 4 2 2" xfId="62"/>
    <cellStyle name="Обычный 4 2 2 2" xfId="63"/>
    <cellStyle name="Обычный 4 2 2 2 2" xfId="172"/>
    <cellStyle name="Обычный 4 2 2 2 3" xfId="270"/>
    <cellStyle name="Обычный 4 2 2 2 4" xfId="367"/>
    <cellStyle name="Обычный 4 2 2 3" xfId="64"/>
    <cellStyle name="Обычный 4 2 2 3 2" xfId="173"/>
    <cellStyle name="Обычный 4 2 2 3 3" xfId="271"/>
    <cellStyle name="Обычный 4 2 2 3 4" xfId="368"/>
    <cellStyle name="Обычный 4 2 2 4" xfId="65"/>
    <cellStyle name="Обычный 4 2 2 4 2" xfId="174"/>
    <cellStyle name="Обычный 4 2 2 4 3" xfId="272"/>
    <cellStyle name="Обычный 4 2 2 4 4" xfId="369"/>
    <cellStyle name="Обычный 4 2 2 5" xfId="66"/>
    <cellStyle name="Обычный 4 2 2 5 2" xfId="175"/>
    <cellStyle name="Обычный 4 2 2 5 3" xfId="273"/>
    <cellStyle name="Обычный 4 2 2 5 4" xfId="370"/>
    <cellStyle name="Обычный 4 2 2 6" xfId="67"/>
    <cellStyle name="Обычный 4 2 2 6 2" xfId="176"/>
    <cellStyle name="Обычный 4 2 2 6 3" xfId="274"/>
    <cellStyle name="Обычный 4 2 2 6 4" xfId="371"/>
    <cellStyle name="Обычный 4 2 2 7" xfId="171"/>
    <cellStyle name="Обычный 4 2 2 8" xfId="269"/>
    <cellStyle name="Обычный 4 2 2 9" xfId="366"/>
    <cellStyle name="Обычный 4 2 3" xfId="68"/>
    <cellStyle name="Обычный 4 2 3 2" xfId="177"/>
    <cellStyle name="Обычный 4 2 3 3" xfId="275"/>
    <cellStyle name="Обычный 4 2 3 4" xfId="372"/>
    <cellStyle name="Обычный 4 2 4" xfId="69"/>
    <cellStyle name="Обычный 4 2 4 2" xfId="178"/>
    <cellStyle name="Обычный 4 2 4 3" xfId="276"/>
    <cellStyle name="Обычный 4 2 4 4" xfId="373"/>
    <cellStyle name="Обычный 4 2 5" xfId="70"/>
    <cellStyle name="Обычный 4 2 5 2" xfId="179"/>
    <cellStyle name="Обычный 4 2 5 3" xfId="277"/>
    <cellStyle name="Обычный 4 2 5 4" xfId="374"/>
    <cellStyle name="Обычный 4 2 6" xfId="71"/>
    <cellStyle name="Обычный 4 2 6 2" xfId="180"/>
    <cellStyle name="Обычный 4 2 6 3" xfId="278"/>
    <cellStyle name="Обычный 4 2 6 4" xfId="375"/>
    <cellStyle name="Обычный 4 2 7" xfId="72"/>
    <cellStyle name="Обычный 4 2 7 2" xfId="181"/>
    <cellStyle name="Обычный 4 2 7 3" xfId="279"/>
    <cellStyle name="Обычный 4 2 7 4" xfId="376"/>
    <cellStyle name="Обычный 4 2 8" xfId="170"/>
    <cellStyle name="Обычный 4 2 9" xfId="268"/>
    <cellStyle name="Обычный 4 3" xfId="73"/>
    <cellStyle name="Обычный 4 3 10" xfId="377"/>
    <cellStyle name="Обычный 4 3 2" xfId="74"/>
    <cellStyle name="Обычный 4 3 2 2" xfId="75"/>
    <cellStyle name="Обычный 4 3 2 2 2" xfId="184"/>
    <cellStyle name="Обычный 4 3 2 2 3" xfId="282"/>
    <cellStyle name="Обычный 4 3 2 2 4" xfId="379"/>
    <cellStyle name="Обычный 4 3 2 3" xfId="76"/>
    <cellStyle name="Обычный 4 3 2 3 2" xfId="185"/>
    <cellStyle name="Обычный 4 3 2 3 3" xfId="283"/>
    <cellStyle name="Обычный 4 3 2 3 4" xfId="380"/>
    <cellStyle name="Обычный 4 3 2 4" xfId="77"/>
    <cellStyle name="Обычный 4 3 2 4 2" xfId="186"/>
    <cellStyle name="Обычный 4 3 2 4 3" xfId="284"/>
    <cellStyle name="Обычный 4 3 2 4 4" xfId="381"/>
    <cellStyle name="Обычный 4 3 2 5" xfId="78"/>
    <cellStyle name="Обычный 4 3 2 5 2" xfId="187"/>
    <cellStyle name="Обычный 4 3 2 5 3" xfId="285"/>
    <cellStyle name="Обычный 4 3 2 5 4" xfId="382"/>
    <cellStyle name="Обычный 4 3 2 6" xfId="79"/>
    <cellStyle name="Обычный 4 3 2 6 2" xfId="188"/>
    <cellStyle name="Обычный 4 3 2 6 3" xfId="286"/>
    <cellStyle name="Обычный 4 3 2 6 4" xfId="383"/>
    <cellStyle name="Обычный 4 3 2 7" xfId="183"/>
    <cellStyle name="Обычный 4 3 2 8" xfId="281"/>
    <cellStyle name="Обычный 4 3 2 9" xfId="378"/>
    <cellStyle name="Обычный 4 3 3" xfId="80"/>
    <cellStyle name="Обычный 4 3 3 2" xfId="189"/>
    <cellStyle name="Обычный 4 3 3 3" xfId="287"/>
    <cellStyle name="Обычный 4 3 3 4" xfId="384"/>
    <cellStyle name="Обычный 4 3 4" xfId="81"/>
    <cellStyle name="Обычный 4 3 4 2" xfId="190"/>
    <cellStyle name="Обычный 4 3 4 3" xfId="288"/>
    <cellStyle name="Обычный 4 3 4 4" xfId="385"/>
    <cellStyle name="Обычный 4 3 5" xfId="82"/>
    <cellStyle name="Обычный 4 3 5 2" xfId="191"/>
    <cellStyle name="Обычный 4 3 5 3" xfId="289"/>
    <cellStyle name="Обычный 4 3 5 4" xfId="386"/>
    <cellStyle name="Обычный 4 3 6" xfId="83"/>
    <cellStyle name="Обычный 4 3 6 2" xfId="192"/>
    <cellStyle name="Обычный 4 3 6 3" xfId="290"/>
    <cellStyle name="Обычный 4 3 6 4" xfId="387"/>
    <cellStyle name="Обычный 4 3 7" xfId="84"/>
    <cellStyle name="Обычный 4 3 7 2" xfId="193"/>
    <cellStyle name="Обычный 4 3 7 3" xfId="291"/>
    <cellStyle name="Обычный 4 3 7 4" xfId="388"/>
    <cellStyle name="Обычный 4 3 8" xfId="182"/>
    <cellStyle name="Обычный 4 3 9" xfId="280"/>
    <cellStyle name="Обычный 4 4" xfId="85"/>
    <cellStyle name="Обычный 4 4 2" xfId="86"/>
    <cellStyle name="Обычный 4 4 2 2" xfId="195"/>
    <cellStyle name="Обычный 4 4 2 3" xfId="293"/>
    <cellStyle name="Обычный 4 4 2 4" xfId="390"/>
    <cellStyle name="Обычный 4 4 3" xfId="87"/>
    <cellStyle name="Обычный 4 4 3 2" xfId="196"/>
    <cellStyle name="Обычный 4 4 3 3" xfId="294"/>
    <cellStyle name="Обычный 4 4 3 4" xfId="391"/>
    <cellStyle name="Обычный 4 4 4" xfId="88"/>
    <cellStyle name="Обычный 4 4 4 2" xfId="197"/>
    <cellStyle name="Обычный 4 4 4 3" xfId="295"/>
    <cellStyle name="Обычный 4 4 4 4" xfId="392"/>
    <cellStyle name="Обычный 4 4 5" xfId="89"/>
    <cellStyle name="Обычный 4 4 5 2" xfId="198"/>
    <cellStyle name="Обычный 4 4 5 3" xfId="296"/>
    <cellStyle name="Обычный 4 4 5 4" xfId="393"/>
    <cellStyle name="Обычный 4 4 6" xfId="90"/>
    <cellStyle name="Обычный 4 4 6 2" xfId="199"/>
    <cellStyle name="Обычный 4 4 6 3" xfId="297"/>
    <cellStyle name="Обычный 4 4 6 4" xfId="394"/>
    <cellStyle name="Обычный 4 4 7" xfId="194"/>
    <cellStyle name="Обычный 4 4 8" xfId="292"/>
    <cellStyle name="Обычный 4 4 9" xfId="389"/>
    <cellStyle name="Обычный 4 5" xfId="91"/>
    <cellStyle name="Обычный 4 5 2" xfId="92"/>
    <cellStyle name="Обычный 4 5 2 2" xfId="201"/>
    <cellStyle name="Обычный 4 5 2 3" xfId="299"/>
    <cellStyle name="Обычный 4 5 2 4" xfId="396"/>
    <cellStyle name="Обычный 4 5 3" xfId="93"/>
    <cellStyle name="Обычный 4 5 3 2" xfId="202"/>
    <cellStyle name="Обычный 4 5 3 3" xfId="300"/>
    <cellStyle name="Обычный 4 5 3 4" xfId="397"/>
    <cellStyle name="Обычный 4 5 4" xfId="94"/>
    <cellStyle name="Обычный 4 5 4 2" xfId="203"/>
    <cellStyle name="Обычный 4 5 4 3" xfId="301"/>
    <cellStyle name="Обычный 4 5 4 4" xfId="398"/>
    <cellStyle name="Обычный 4 5 5" xfId="95"/>
    <cellStyle name="Обычный 4 5 5 2" xfId="204"/>
    <cellStyle name="Обычный 4 5 5 3" xfId="302"/>
    <cellStyle name="Обычный 4 5 5 4" xfId="399"/>
    <cellStyle name="Обычный 4 5 6" xfId="96"/>
    <cellStyle name="Обычный 4 5 6 2" xfId="205"/>
    <cellStyle name="Обычный 4 5 6 3" xfId="303"/>
    <cellStyle name="Обычный 4 5 6 4" xfId="400"/>
    <cellStyle name="Обычный 4 5 7" xfId="200"/>
    <cellStyle name="Обычный 4 5 8" xfId="298"/>
    <cellStyle name="Обычный 4 5 9" xfId="395"/>
    <cellStyle name="Обычный 4 6" xfId="97"/>
    <cellStyle name="Обычный 4 6 2" xfId="206"/>
    <cellStyle name="Обычный 4 6 3" xfId="304"/>
    <cellStyle name="Обычный 4 6 4" xfId="401"/>
    <cellStyle name="Обычный 4 7" xfId="98"/>
    <cellStyle name="Обычный 4 7 2" xfId="207"/>
    <cellStyle name="Обычный 4 7 3" xfId="305"/>
    <cellStyle name="Обычный 4 7 4" xfId="402"/>
    <cellStyle name="Обычный 4 8" xfId="99"/>
    <cellStyle name="Обычный 4 8 2" xfId="208"/>
    <cellStyle name="Обычный 4 8 3" xfId="306"/>
    <cellStyle name="Обычный 4 8 4" xfId="403"/>
    <cellStyle name="Обычный 4 9" xfId="100"/>
    <cellStyle name="Обычный 4 9 2" xfId="209"/>
    <cellStyle name="Обычный 4 9 3" xfId="307"/>
    <cellStyle name="Обычный 4 9 4" xfId="404"/>
    <cellStyle name="Процентный 2" xfId="101"/>
    <cellStyle name="Процентный 2 2" xfId="102"/>
    <cellStyle name="Процентный 3" xfId="103"/>
    <cellStyle name="Процентный 4" xfId="104"/>
    <cellStyle name="Финансовый 2" xfId="105"/>
    <cellStyle name="Финансовый 2 2" xfId="106"/>
    <cellStyle name="Финансовый 3" xfId="107"/>
    <cellStyle name="Финансовый 3 2" xfId="108"/>
    <cellStyle name="Финансовый 4" xfId="109"/>
    <cellStyle name="Финансовый 5" xfId="110"/>
    <cellStyle name="Финансовый 6" xfId="111"/>
  </cellStyles>
  <dxfs count="0"/>
  <tableStyles count="0" defaultTableStyle="TableStyleMedium2" defaultPivotStyle="PivotStyleMedium9"/>
  <colors>
    <mruColors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12012604.0/" TargetMode="External"/><Relationship Id="rId2" Type="http://schemas.openxmlformats.org/officeDocument/2006/relationships/hyperlink" Target="consultantplus://offline/ref=24BAD00E7DCC1A3E2361C500020EF1DB0431DB4FE1D5E5CD07450D4CB3A76BD24BA4F371C18A8C33423B3Ea1uDH" TargetMode="External"/><Relationship Id="rId1" Type="http://schemas.openxmlformats.org/officeDocument/2006/relationships/hyperlink" Target="consultantplus://offline/ref=24BAD00E7DCC1A3E2361C500020EF1DB0431DB4FE1D5E5CD07450D4CB3A76BD24BA4F371C18A8C33423B3Ea1uDH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296"/>
  <sheetViews>
    <sheetView tabSelected="1" view="pageBreakPreview" zoomScale="55" zoomScaleNormal="80" zoomScaleSheetLayoutView="55" workbookViewId="0">
      <selection activeCell="L292" sqref="L292"/>
    </sheetView>
  </sheetViews>
  <sheetFormatPr defaultRowHeight="18.75" outlineLevelCol="1" x14ac:dyDescent="0.3"/>
  <cols>
    <col min="1" max="1" width="7.28515625" style="36" customWidth="1"/>
    <col min="2" max="2" width="36.140625" style="35" customWidth="1"/>
    <col min="3" max="3" width="18.85546875" style="35" customWidth="1"/>
    <col min="4" max="4" width="18.7109375" style="35" customWidth="1"/>
    <col min="5" max="5" width="20.42578125" style="35" customWidth="1"/>
    <col min="6" max="6" width="16.85546875" style="35" customWidth="1"/>
    <col min="7" max="7" width="26.140625" style="35" customWidth="1"/>
    <col min="8" max="8" width="17" style="35" customWidth="1"/>
    <col min="9" max="9" width="17.5703125" style="35" customWidth="1"/>
    <col min="10" max="10" width="20.5703125" style="35" customWidth="1"/>
    <col min="11" max="11" width="38.85546875" style="35" customWidth="1"/>
    <col min="12" max="12" width="14.7109375" style="35" customWidth="1"/>
    <col min="13" max="13" width="17" style="35" customWidth="1"/>
    <col min="14" max="14" width="12.7109375" style="35" customWidth="1"/>
    <col min="15" max="15" width="16.5703125" style="35" customWidth="1"/>
    <col min="16" max="16" width="35.7109375" style="35" customWidth="1"/>
    <col min="17" max="17" width="16.5703125" style="35" customWidth="1"/>
    <col min="18" max="18" width="9.140625" style="35"/>
    <col min="19" max="19" width="9.5703125" style="35" hidden="1" customWidth="1" outlineLevel="1"/>
    <col min="20" max="20" width="9.140625" style="35" collapsed="1"/>
    <col min="21" max="21" width="19.5703125" style="35" customWidth="1"/>
    <col min="22" max="22" width="9.140625" style="35"/>
    <col min="23" max="23" width="20.28515625" style="35" customWidth="1"/>
    <col min="24" max="16384" width="9.140625" style="35"/>
  </cols>
  <sheetData>
    <row r="1" spans="1:30" ht="47.25" customHeight="1" x14ac:dyDescent="0.35">
      <c r="C1" s="34"/>
      <c r="D1" s="34"/>
      <c r="F1" s="33"/>
      <c r="M1" s="32"/>
      <c r="N1" s="637"/>
      <c r="O1" s="637"/>
      <c r="P1" s="637"/>
    </row>
    <row r="2" spans="1:30" s="31" customFormat="1" ht="40.5" customHeight="1" thickBot="1" x14ac:dyDescent="0.3">
      <c r="A2" s="847" t="s">
        <v>275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</row>
    <row r="3" spans="1:30" s="29" customFormat="1" ht="57" customHeight="1" x14ac:dyDescent="0.25">
      <c r="A3" s="855" t="s">
        <v>0</v>
      </c>
      <c r="B3" s="848" t="s">
        <v>36</v>
      </c>
      <c r="C3" s="852" t="s">
        <v>217</v>
      </c>
      <c r="D3" s="853"/>
      <c r="E3" s="854"/>
      <c r="F3" s="857" t="s">
        <v>40</v>
      </c>
      <c r="G3" s="858"/>
      <c r="H3" s="858"/>
      <c r="I3" s="858"/>
      <c r="J3" s="859"/>
      <c r="K3" s="860" t="s">
        <v>45</v>
      </c>
      <c r="L3" s="860"/>
      <c r="M3" s="860"/>
      <c r="N3" s="860"/>
      <c r="O3" s="848" t="s">
        <v>49</v>
      </c>
      <c r="P3" s="850" t="s">
        <v>52</v>
      </c>
      <c r="Q3" s="30"/>
      <c r="R3" s="30"/>
    </row>
    <row r="4" spans="1:30" s="29" customFormat="1" ht="168" customHeight="1" x14ac:dyDescent="0.25">
      <c r="A4" s="856"/>
      <c r="B4" s="849"/>
      <c r="C4" s="39" t="s">
        <v>276</v>
      </c>
      <c r="D4" s="39" t="s">
        <v>37</v>
      </c>
      <c r="E4" s="39" t="s">
        <v>38</v>
      </c>
      <c r="F4" s="39" t="s">
        <v>3</v>
      </c>
      <c r="G4" s="39" t="s">
        <v>277</v>
      </c>
      <c r="H4" s="39" t="s">
        <v>278</v>
      </c>
      <c r="I4" s="39" t="s">
        <v>42</v>
      </c>
      <c r="J4" s="39" t="s">
        <v>43</v>
      </c>
      <c r="K4" s="39" t="s">
        <v>50</v>
      </c>
      <c r="L4" s="54" t="s">
        <v>279</v>
      </c>
      <c r="M4" s="54" t="s">
        <v>280</v>
      </c>
      <c r="N4" s="54" t="s">
        <v>47</v>
      </c>
      <c r="O4" s="849"/>
      <c r="P4" s="851"/>
      <c r="Q4" s="30"/>
      <c r="R4" s="30"/>
    </row>
    <row r="5" spans="1:30" s="38" customFormat="1" ht="78.75" x14ac:dyDescent="0.25">
      <c r="A5" s="40"/>
      <c r="B5" s="39">
        <v>1</v>
      </c>
      <c r="C5" s="39">
        <v>2</v>
      </c>
      <c r="D5" s="39">
        <v>3</v>
      </c>
      <c r="E5" s="39" t="s">
        <v>39</v>
      </c>
      <c r="F5" s="39">
        <v>5</v>
      </c>
      <c r="G5" s="39">
        <v>6</v>
      </c>
      <c r="H5" s="39">
        <v>7</v>
      </c>
      <c r="I5" s="39" t="s">
        <v>41</v>
      </c>
      <c r="J5" s="39" t="s">
        <v>44</v>
      </c>
      <c r="K5" s="39">
        <v>10</v>
      </c>
      <c r="L5" s="39">
        <v>11</v>
      </c>
      <c r="M5" s="39">
        <v>12</v>
      </c>
      <c r="N5" s="39" t="s">
        <v>48</v>
      </c>
      <c r="O5" s="41" t="s">
        <v>57</v>
      </c>
      <c r="P5" s="42">
        <v>15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26"/>
    </row>
    <row r="6" spans="1:30" s="37" customFormat="1" ht="126" customHeight="1" x14ac:dyDescent="0.25">
      <c r="A6" s="862">
        <v>1</v>
      </c>
      <c r="B6" s="865" t="s">
        <v>225</v>
      </c>
      <c r="C6" s="57">
        <v>7</v>
      </c>
      <c r="D6" s="57">
        <v>7</v>
      </c>
      <c r="E6" s="527">
        <f>D6/C6*100</f>
        <v>100</v>
      </c>
      <c r="F6" s="58" t="s">
        <v>6</v>
      </c>
      <c r="G6" s="528">
        <f>G7+G8+G9+G10</f>
        <v>12398.4</v>
      </c>
      <c r="H6" s="528">
        <f>H7+H8+H9+H10</f>
        <v>12347.5</v>
      </c>
      <c r="I6" s="528">
        <f>H6/G6*100</f>
        <v>99.589463156536326</v>
      </c>
      <c r="J6" s="529">
        <f>E6/I6*100</f>
        <v>100.41222919619356</v>
      </c>
      <c r="K6" s="530" t="s">
        <v>152</v>
      </c>
      <c r="L6" s="531">
        <v>95</v>
      </c>
      <c r="M6" s="532">
        <v>92.5</v>
      </c>
      <c r="N6" s="89">
        <f>M6/L6*100</f>
        <v>97.368421052631575</v>
      </c>
      <c r="O6" s="737">
        <f>N28*J6/100</f>
        <v>98.845990597248147</v>
      </c>
      <c r="P6" s="592" t="s">
        <v>343</v>
      </c>
    </row>
    <row r="7" spans="1:30" s="37" customFormat="1" ht="78.75" customHeight="1" x14ac:dyDescent="0.25">
      <c r="A7" s="863"/>
      <c r="B7" s="866"/>
      <c r="C7" s="595" t="s">
        <v>330</v>
      </c>
      <c r="D7" s="798"/>
      <c r="E7" s="799"/>
      <c r="F7" s="64" t="s">
        <v>54</v>
      </c>
      <c r="G7" s="533"/>
      <c r="H7" s="533"/>
      <c r="I7" s="528"/>
      <c r="J7" s="534"/>
      <c r="K7" s="530" t="s">
        <v>153</v>
      </c>
      <c r="L7" s="531">
        <v>-5</v>
      </c>
      <c r="M7" s="532">
        <v>-0.9</v>
      </c>
      <c r="N7" s="89">
        <v>100</v>
      </c>
      <c r="O7" s="738"/>
      <c r="P7" s="593"/>
    </row>
    <row r="8" spans="1:30" s="37" customFormat="1" ht="78" customHeight="1" x14ac:dyDescent="0.25">
      <c r="A8" s="863"/>
      <c r="B8" s="866"/>
      <c r="C8" s="800"/>
      <c r="D8" s="801"/>
      <c r="E8" s="802"/>
      <c r="F8" s="64" t="s">
        <v>53</v>
      </c>
      <c r="G8" s="533"/>
      <c r="H8" s="533"/>
      <c r="I8" s="528"/>
      <c r="J8" s="534">
        <v>0</v>
      </c>
      <c r="K8" s="90" t="s">
        <v>154</v>
      </c>
      <c r="L8" s="531">
        <v>-5</v>
      </c>
      <c r="M8" s="532">
        <v>3.7</v>
      </c>
      <c r="N8" s="89">
        <v>100</v>
      </c>
      <c r="O8" s="738"/>
      <c r="P8" s="593"/>
    </row>
    <row r="9" spans="1:30" s="37" customFormat="1" ht="63" x14ac:dyDescent="0.25">
      <c r="A9" s="863"/>
      <c r="B9" s="866"/>
      <c r="C9" s="800"/>
      <c r="D9" s="801"/>
      <c r="E9" s="802"/>
      <c r="F9" s="64" t="s">
        <v>55</v>
      </c>
      <c r="G9" s="528">
        <v>12398.4</v>
      </c>
      <c r="H9" s="528">
        <v>12347.5</v>
      </c>
      <c r="I9" s="528">
        <f>H9/G9*100</f>
        <v>99.589463156536326</v>
      </c>
      <c r="J9" s="534">
        <f>E9/I9*100</f>
        <v>0</v>
      </c>
      <c r="K9" s="535" t="s">
        <v>155</v>
      </c>
      <c r="L9" s="531">
        <v>100</v>
      </c>
      <c r="M9" s="532">
        <v>100</v>
      </c>
      <c r="N9" s="89">
        <f t="shared" ref="N9:N27" si="0">M9/L9*100</f>
        <v>100</v>
      </c>
      <c r="O9" s="738"/>
      <c r="P9" s="593"/>
    </row>
    <row r="10" spans="1:30" s="37" customFormat="1" ht="85.5" customHeight="1" x14ac:dyDescent="0.25">
      <c r="A10" s="863"/>
      <c r="B10" s="866"/>
      <c r="C10" s="800"/>
      <c r="D10" s="801"/>
      <c r="E10" s="802"/>
      <c r="F10" s="64" t="s">
        <v>56</v>
      </c>
      <c r="G10" s="104"/>
      <c r="H10" s="104"/>
      <c r="I10" s="536"/>
      <c r="J10" s="537"/>
      <c r="K10" s="90" t="s">
        <v>156</v>
      </c>
      <c r="L10" s="531">
        <v>100</v>
      </c>
      <c r="M10" s="532">
        <v>100</v>
      </c>
      <c r="N10" s="89">
        <f t="shared" si="0"/>
        <v>100</v>
      </c>
      <c r="O10" s="738"/>
      <c r="P10" s="593"/>
    </row>
    <row r="11" spans="1:30" s="37" customFormat="1" ht="110.25" x14ac:dyDescent="0.25">
      <c r="A11" s="863"/>
      <c r="B11" s="866"/>
      <c r="C11" s="800"/>
      <c r="D11" s="801"/>
      <c r="E11" s="802"/>
      <c r="F11" s="105"/>
      <c r="G11" s="106"/>
      <c r="H11" s="106"/>
      <c r="I11" s="106"/>
      <c r="J11" s="106"/>
      <c r="K11" s="530" t="s">
        <v>157</v>
      </c>
      <c r="L11" s="538">
        <v>0</v>
      </c>
      <c r="M11" s="539">
        <v>0</v>
      </c>
      <c r="N11" s="89">
        <v>100</v>
      </c>
      <c r="O11" s="738"/>
      <c r="P11" s="593"/>
    </row>
    <row r="12" spans="1:30" s="37" customFormat="1" ht="83.25" customHeight="1" x14ac:dyDescent="0.25">
      <c r="A12" s="863"/>
      <c r="B12" s="866"/>
      <c r="C12" s="800"/>
      <c r="D12" s="801"/>
      <c r="E12" s="802"/>
      <c r="F12" s="71"/>
      <c r="G12" s="109"/>
      <c r="H12" s="109"/>
      <c r="I12" s="109"/>
      <c r="J12" s="109"/>
      <c r="K12" s="102" t="s">
        <v>158</v>
      </c>
      <c r="L12" s="538">
        <v>1.46</v>
      </c>
      <c r="M12" s="539">
        <v>0.13</v>
      </c>
      <c r="N12" s="89">
        <v>100</v>
      </c>
      <c r="O12" s="738"/>
      <c r="P12" s="593"/>
    </row>
    <row r="13" spans="1:30" s="37" customFormat="1" ht="63" x14ac:dyDescent="0.25">
      <c r="A13" s="863"/>
      <c r="B13" s="866"/>
      <c r="C13" s="800"/>
      <c r="D13" s="801"/>
      <c r="E13" s="802"/>
      <c r="F13" s="71"/>
      <c r="G13" s="109"/>
      <c r="H13" s="109"/>
      <c r="I13" s="109"/>
      <c r="J13" s="109"/>
      <c r="K13" s="530" t="s">
        <v>159</v>
      </c>
      <c r="L13" s="538">
        <v>1</v>
      </c>
      <c r="M13" s="539">
        <v>1</v>
      </c>
      <c r="N13" s="89">
        <f t="shared" si="0"/>
        <v>100</v>
      </c>
      <c r="O13" s="738"/>
      <c r="P13" s="593"/>
    </row>
    <row r="14" spans="1:30" s="37" customFormat="1" ht="47.25" x14ac:dyDescent="0.25">
      <c r="A14" s="863"/>
      <c r="B14" s="866"/>
      <c r="C14" s="800"/>
      <c r="D14" s="801"/>
      <c r="E14" s="802"/>
      <c r="F14" s="71"/>
      <c r="G14" s="109"/>
      <c r="H14" s="109"/>
      <c r="I14" s="109"/>
      <c r="J14" s="109"/>
      <c r="K14" s="530" t="s">
        <v>160</v>
      </c>
      <c r="L14" s="538">
        <v>95</v>
      </c>
      <c r="M14" s="540">
        <v>60.6</v>
      </c>
      <c r="N14" s="89">
        <f t="shared" si="0"/>
        <v>63.789473684210527</v>
      </c>
      <c r="O14" s="738"/>
      <c r="P14" s="593"/>
    </row>
    <row r="15" spans="1:30" s="37" customFormat="1" ht="110.25" x14ac:dyDescent="0.25">
      <c r="A15" s="863"/>
      <c r="B15" s="866"/>
      <c r="C15" s="800"/>
      <c r="D15" s="801"/>
      <c r="E15" s="802"/>
      <c r="F15" s="71"/>
      <c r="G15" s="109"/>
      <c r="H15" s="109"/>
      <c r="I15" s="109"/>
      <c r="J15" s="109"/>
      <c r="K15" s="530" t="s">
        <v>161</v>
      </c>
      <c r="L15" s="538">
        <v>1</v>
      </c>
      <c r="M15" s="540">
        <v>1</v>
      </c>
      <c r="N15" s="89">
        <f t="shared" si="0"/>
        <v>100</v>
      </c>
      <c r="O15" s="738"/>
      <c r="P15" s="593"/>
    </row>
    <row r="16" spans="1:30" s="37" customFormat="1" ht="17.25" customHeight="1" x14ac:dyDescent="0.25">
      <c r="A16" s="863"/>
      <c r="B16" s="866"/>
      <c r="C16" s="800"/>
      <c r="D16" s="801"/>
      <c r="E16" s="802"/>
      <c r="F16" s="71"/>
      <c r="G16" s="109"/>
      <c r="H16" s="109"/>
      <c r="I16" s="109"/>
      <c r="J16" s="109"/>
      <c r="K16" s="530" t="s">
        <v>162</v>
      </c>
      <c r="L16" s="538">
        <v>95</v>
      </c>
      <c r="M16" s="540">
        <v>99.3</v>
      </c>
      <c r="N16" s="89">
        <f t="shared" si="0"/>
        <v>104.52631578947368</v>
      </c>
      <c r="O16" s="738"/>
      <c r="P16" s="593"/>
    </row>
    <row r="17" spans="1:17" s="37" customFormat="1" ht="157.5" customHeight="1" x14ac:dyDescent="0.25">
      <c r="A17" s="863"/>
      <c r="B17" s="866"/>
      <c r="C17" s="800"/>
      <c r="D17" s="801"/>
      <c r="E17" s="802"/>
      <c r="F17" s="71"/>
      <c r="G17" s="109"/>
      <c r="H17" s="109"/>
      <c r="I17" s="109"/>
      <c r="J17" s="109"/>
      <c r="K17" s="530" t="s">
        <v>163</v>
      </c>
      <c r="L17" s="538">
        <v>100</v>
      </c>
      <c r="M17" s="540">
        <v>100</v>
      </c>
      <c r="N17" s="89">
        <f t="shared" si="0"/>
        <v>100</v>
      </c>
      <c r="O17" s="738"/>
      <c r="P17" s="593"/>
    </row>
    <row r="18" spans="1:17" s="37" customFormat="1" ht="94.5" x14ac:dyDescent="0.25">
      <c r="A18" s="863"/>
      <c r="B18" s="866"/>
      <c r="C18" s="800"/>
      <c r="D18" s="801"/>
      <c r="E18" s="802"/>
      <c r="F18" s="71"/>
      <c r="G18" s="109"/>
      <c r="H18" s="109"/>
      <c r="I18" s="109"/>
      <c r="J18" s="109"/>
      <c r="K18" s="530" t="s">
        <v>164</v>
      </c>
      <c r="L18" s="538">
        <v>1</v>
      </c>
      <c r="M18" s="539">
        <v>1</v>
      </c>
      <c r="N18" s="89">
        <f t="shared" si="0"/>
        <v>100</v>
      </c>
      <c r="O18" s="738"/>
      <c r="P18" s="593"/>
    </row>
    <row r="19" spans="1:17" s="37" customFormat="1" ht="110.25" x14ac:dyDescent="0.25">
      <c r="A19" s="863"/>
      <c r="B19" s="866"/>
      <c r="C19" s="800"/>
      <c r="D19" s="801"/>
      <c r="E19" s="802"/>
      <c r="F19" s="71"/>
      <c r="G19" s="109"/>
      <c r="H19" s="109"/>
      <c r="I19" s="109"/>
      <c r="J19" s="109"/>
      <c r="K19" s="535" t="s">
        <v>165</v>
      </c>
      <c r="L19" s="538">
        <v>1</v>
      </c>
      <c r="M19" s="539">
        <v>1</v>
      </c>
      <c r="N19" s="89">
        <f t="shared" si="0"/>
        <v>100</v>
      </c>
      <c r="O19" s="738"/>
      <c r="P19" s="593"/>
    </row>
    <row r="20" spans="1:17" s="37" customFormat="1" ht="63" x14ac:dyDescent="0.25">
      <c r="A20" s="863"/>
      <c r="B20" s="866"/>
      <c r="C20" s="800"/>
      <c r="D20" s="801"/>
      <c r="E20" s="802"/>
      <c r="F20" s="71"/>
      <c r="G20" s="109"/>
      <c r="H20" s="109"/>
      <c r="I20" s="109"/>
      <c r="J20" s="109"/>
      <c r="K20" s="535" t="s">
        <v>166</v>
      </c>
      <c r="L20" s="538">
        <v>0</v>
      </c>
      <c r="M20" s="539">
        <v>0</v>
      </c>
      <c r="N20" s="89">
        <v>100</v>
      </c>
      <c r="O20" s="738"/>
      <c r="P20" s="593"/>
    </row>
    <row r="21" spans="1:17" s="37" customFormat="1" ht="141.75" x14ac:dyDescent="0.25">
      <c r="A21" s="863"/>
      <c r="B21" s="866"/>
      <c r="C21" s="800"/>
      <c r="D21" s="801"/>
      <c r="E21" s="802"/>
      <c r="F21" s="71"/>
      <c r="G21" s="109"/>
      <c r="H21" s="109"/>
      <c r="I21" s="109"/>
      <c r="J21" s="109"/>
      <c r="K21" s="535" t="s">
        <v>167</v>
      </c>
      <c r="L21" s="538">
        <v>1</v>
      </c>
      <c r="M21" s="539">
        <v>1</v>
      </c>
      <c r="N21" s="89">
        <f t="shared" si="0"/>
        <v>100</v>
      </c>
      <c r="O21" s="738"/>
      <c r="P21" s="593"/>
    </row>
    <row r="22" spans="1:17" s="37" customFormat="1" ht="126" x14ac:dyDescent="0.25">
      <c r="A22" s="863"/>
      <c r="B22" s="866"/>
      <c r="C22" s="800"/>
      <c r="D22" s="801"/>
      <c r="E22" s="802"/>
      <c r="F22" s="71"/>
      <c r="G22" s="109"/>
      <c r="H22" s="109"/>
      <c r="I22" s="109"/>
      <c r="J22" s="109"/>
      <c r="K22" s="535" t="s">
        <v>168</v>
      </c>
      <c r="L22" s="538">
        <v>100</v>
      </c>
      <c r="M22" s="539">
        <v>3.4</v>
      </c>
      <c r="N22" s="89">
        <v>100</v>
      </c>
      <c r="O22" s="738"/>
      <c r="P22" s="593"/>
    </row>
    <row r="23" spans="1:17" s="37" customFormat="1" ht="110.25" x14ac:dyDescent="0.25">
      <c r="A23" s="863"/>
      <c r="B23" s="866"/>
      <c r="C23" s="800"/>
      <c r="D23" s="801"/>
      <c r="E23" s="802"/>
      <c r="F23" s="71"/>
      <c r="G23" s="109"/>
      <c r="H23" s="109"/>
      <c r="I23" s="109"/>
      <c r="J23" s="109"/>
      <c r="K23" s="535" t="s">
        <v>169</v>
      </c>
      <c r="L23" s="538">
        <v>1</v>
      </c>
      <c r="M23" s="539">
        <v>1</v>
      </c>
      <c r="N23" s="89">
        <f t="shared" si="0"/>
        <v>100</v>
      </c>
      <c r="O23" s="738"/>
      <c r="P23" s="593"/>
    </row>
    <row r="24" spans="1:17" s="37" customFormat="1" ht="94.5" x14ac:dyDescent="0.25">
      <c r="A24" s="863"/>
      <c r="B24" s="866"/>
      <c r="C24" s="800"/>
      <c r="D24" s="801"/>
      <c r="E24" s="802"/>
      <c r="F24" s="71"/>
      <c r="G24" s="109"/>
      <c r="H24" s="109"/>
      <c r="I24" s="109"/>
      <c r="J24" s="109"/>
      <c r="K24" s="535" t="s">
        <v>170</v>
      </c>
      <c r="L24" s="538">
        <v>1</v>
      </c>
      <c r="M24" s="539">
        <v>1</v>
      </c>
      <c r="N24" s="89">
        <f t="shared" si="0"/>
        <v>100</v>
      </c>
      <c r="O24" s="738"/>
      <c r="P24" s="593"/>
    </row>
    <row r="25" spans="1:17" s="37" customFormat="1" ht="94.5" x14ac:dyDescent="0.25">
      <c r="A25" s="863"/>
      <c r="B25" s="866"/>
      <c r="C25" s="800"/>
      <c r="D25" s="801"/>
      <c r="E25" s="802"/>
      <c r="F25" s="71"/>
      <c r="G25" s="109"/>
      <c r="H25" s="109"/>
      <c r="I25" s="109"/>
      <c r="J25" s="109"/>
      <c r="K25" s="535" t="s">
        <v>229</v>
      </c>
      <c r="L25" s="538">
        <v>0</v>
      </c>
      <c r="M25" s="539">
        <v>0</v>
      </c>
      <c r="N25" s="89">
        <v>100</v>
      </c>
      <c r="O25" s="738"/>
      <c r="P25" s="593"/>
    </row>
    <row r="26" spans="1:17" s="37" customFormat="1" ht="110.25" x14ac:dyDescent="0.25">
      <c r="A26" s="863"/>
      <c r="B26" s="866"/>
      <c r="C26" s="800"/>
      <c r="D26" s="801"/>
      <c r="E26" s="802"/>
      <c r="F26" s="71"/>
      <c r="G26" s="109"/>
      <c r="H26" s="109"/>
      <c r="I26" s="109"/>
      <c r="J26" s="109"/>
      <c r="K26" s="535" t="s">
        <v>171</v>
      </c>
      <c r="L26" s="538">
        <v>1</v>
      </c>
      <c r="M26" s="539">
        <v>1</v>
      </c>
      <c r="N26" s="89">
        <f t="shared" si="0"/>
        <v>100</v>
      </c>
      <c r="O26" s="738"/>
      <c r="P26" s="593"/>
    </row>
    <row r="27" spans="1:17" s="37" customFormat="1" ht="141.75" x14ac:dyDescent="0.25">
      <c r="A27" s="863"/>
      <c r="B27" s="866"/>
      <c r="C27" s="800"/>
      <c r="D27" s="801"/>
      <c r="E27" s="802"/>
      <c r="F27" s="71"/>
      <c r="G27" s="109"/>
      <c r="H27" s="109"/>
      <c r="I27" s="109"/>
      <c r="J27" s="109"/>
      <c r="K27" s="535" t="s">
        <v>230</v>
      </c>
      <c r="L27" s="539">
        <v>1</v>
      </c>
      <c r="M27" s="539">
        <v>1</v>
      </c>
      <c r="N27" s="541">
        <f t="shared" si="0"/>
        <v>100</v>
      </c>
      <c r="O27" s="738"/>
      <c r="P27" s="593"/>
    </row>
    <row r="28" spans="1:17" s="37" customFormat="1" ht="43.5" customHeight="1" thickBot="1" x14ac:dyDescent="0.3">
      <c r="A28" s="864"/>
      <c r="B28" s="867"/>
      <c r="C28" s="803"/>
      <c r="D28" s="804"/>
      <c r="E28" s="805"/>
      <c r="F28" s="78"/>
      <c r="G28" s="79"/>
      <c r="H28" s="79"/>
      <c r="I28" s="79"/>
      <c r="J28" s="80"/>
      <c r="K28" s="604" t="s">
        <v>51</v>
      </c>
      <c r="L28" s="605"/>
      <c r="M28" s="606"/>
      <c r="N28" s="81">
        <f>SUM(N6:N27)/22</f>
        <v>98.440191387559807</v>
      </c>
      <c r="O28" s="739"/>
      <c r="P28" s="594"/>
    </row>
    <row r="29" spans="1:17" s="37" customFormat="1" ht="61.5" customHeight="1" thickBot="1" x14ac:dyDescent="0.3">
      <c r="A29" s="868">
        <v>2</v>
      </c>
      <c r="B29" s="780" t="s">
        <v>270</v>
      </c>
      <c r="C29" s="134">
        <v>16</v>
      </c>
      <c r="D29" s="134">
        <v>16</v>
      </c>
      <c r="E29" s="135">
        <f>D29/C29*100</f>
        <v>100</v>
      </c>
      <c r="F29" s="136" t="s">
        <v>6</v>
      </c>
      <c r="G29" s="137">
        <f>G32+G33</f>
        <v>34149</v>
      </c>
      <c r="H29" s="137">
        <f>H32+H33</f>
        <v>34149</v>
      </c>
      <c r="I29" s="137">
        <f>H29/G29*100</f>
        <v>100</v>
      </c>
      <c r="J29" s="138">
        <f>E29/I29*100</f>
        <v>100</v>
      </c>
      <c r="K29" s="139" t="s">
        <v>84</v>
      </c>
      <c r="L29" s="140">
        <v>501</v>
      </c>
      <c r="M29" s="141">
        <v>501</v>
      </c>
      <c r="N29" s="142">
        <f>M29/L29*100</f>
        <v>100</v>
      </c>
      <c r="O29" s="698">
        <f>N39*J29/100</f>
        <v>100</v>
      </c>
      <c r="P29" s="784" t="s">
        <v>116</v>
      </c>
      <c r="Q29" s="43"/>
    </row>
    <row r="30" spans="1:17" s="37" customFormat="1" ht="63" customHeight="1" thickBot="1" x14ac:dyDescent="0.3">
      <c r="A30" s="869"/>
      <c r="B30" s="781"/>
      <c r="C30" s="806" t="s">
        <v>283</v>
      </c>
      <c r="D30" s="807"/>
      <c r="E30" s="808"/>
      <c r="F30" s="143" t="s">
        <v>54</v>
      </c>
      <c r="G30" s="144">
        <v>0</v>
      </c>
      <c r="H30" s="144">
        <v>0</v>
      </c>
      <c r="I30" s="137" t="e">
        <f>H30/G30*100</f>
        <v>#DIV/0!</v>
      </c>
      <c r="J30" s="138" t="e">
        <f>E30/I30*100</f>
        <v>#DIV/0!</v>
      </c>
      <c r="K30" s="145" t="s">
        <v>85</v>
      </c>
      <c r="L30" s="146">
        <v>0.16500000000000001</v>
      </c>
      <c r="M30" s="146">
        <v>0.16500000000000001</v>
      </c>
      <c r="N30" s="142">
        <f t="shared" ref="N30:N38" si="1">M30/L30*100</f>
        <v>100</v>
      </c>
      <c r="O30" s="699"/>
      <c r="P30" s="785"/>
      <c r="Q30" s="43"/>
    </row>
    <row r="31" spans="1:17" s="37" customFormat="1" ht="63" x14ac:dyDescent="0.25">
      <c r="A31" s="869"/>
      <c r="B31" s="781"/>
      <c r="C31" s="809"/>
      <c r="D31" s="810"/>
      <c r="E31" s="811"/>
      <c r="F31" s="143" t="s">
        <v>53</v>
      </c>
      <c r="G31" s="144"/>
      <c r="H31" s="144"/>
      <c r="I31" s="137"/>
      <c r="J31" s="138"/>
      <c r="K31" s="147" t="s">
        <v>86</v>
      </c>
      <c r="L31" s="148">
        <v>13.1</v>
      </c>
      <c r="M31" s="149">
        <v>13.1</v>
      </c>
      <c r="N31" s="142">
        <f t="shared" si="1"/>
        <v>100</v>
      </c>
      <c r="O31" s="699"/>
      <c r="P31" s="785"/>
      <c r="Q31" s="43"/>
    </row>
    <row r="32" spans="1:17" s="37" customFormat="1" ht="63" x14ac:dyDescent="0.25">
      <c r="A32" s="869"/>
      <c r="B32" s="781"/>
      <c r="C32" s="809"/>
      <c r="D32" s="810"/>
      <c r="E32" s="811"/>
      <c r="F32" s="143" t="s">
        <v>55</v>
      </c>
      <c r="G32" s="150">
        <v>249</v>
      </c>
      <c r="H32" s="150">
        <v>249</v>
      </c>
      <c r="I32" s="137">
        <f>H32/G32*100</f>
        <v>100</v>
      </c>
      <c r="J32" s="138">
        <f>E32/I32*100</f>
        <v>0</v>
      </c>
      <c r="K32" s="147" t="s">
        <v>87</v>
      </c>
      <c r="L32" s="151">
        <v>22.3</v>
      </c>
      <c r="M32" s="141">
        <v>22.3</v>
      </c>
      <c r="N32" s="142">
        <f t="shared" si="1"/>
        <v>100</v>
      </c>
      <c r="O32" s="699"/>
      <c r="P32" s="785"/>
      <c r="Q32" s="43"/>
    </row>
    <row r="33" spans="1:18" s="37" customFormat="1" ht="79.5" customHeight="1" thickBot="1" x14ac:dyDescent="0.3">
      <c r="A33" s="869"/>
      <c r="B33" s="781"/>
      <c r="C33" s="809"/>
      <c r="D33" s="810"/>
      <c r="E33" s="811"/>
      <c r="F33" s="143" t="s">
        <v>56</v>
      </c>
      <c r="G33" s="150">
        <v>33900</v>
      </c>
      <c r="H33" s="150">
        <v>33900</v>
      </c>
      <c r="I33" s="137">
        <f>H33/G33*100</f>
        <v>100</v>
      </c>
      <c r="J33" s="138">
        <f>E33/I33*100</f>
        <v>0</v>
      </c>
      <c r="K33" s="147" t="s">
        <v>88</v>
      </c>
      <c r="L33" s="151">
        <v>241</v>
      </c>
      <c r="M33" s="141">
        <v>241</v>
      </c>
      <c r="N33" s="142">
        <f t="shared" si="1"/>
        <v>100</v>
      </c>
      <c r="O33" s="699"/>
      <c r="P33" s="785"/>
      <c r="Q33" s="43"/>
    </row>
    <row r="34" spans="1:18" s="37" customFormat="1" ht="95.25" thickBot="1" x14ac:dyDescent="0.3">
      <c r="A34" s="869"/>
      <c r="B34" s="781"/>
      <c r="C34" s="809"/>
      <c r="D34" s="810"/>
      <c r="E34" s="811"/>
      <c r="F34" s="152"/>
      <c r="G34" s="153"/>
      <c r="H34" s="153"/>
      <c r="I34" s="153"/>
      <c r="J34" s="154"/>
      <c r="K34" s="139" t="s">
        <v>89</v>
      </c>
      <c r="L34" s="155">
        <v>30.2</v>
      </c>
      <c r="M34" s="155">
        <v>30.2</v>
      </c>
      <c r="N34" s="142">
        <f t="shared" si="1"/>
        <v>100</v>
      </c>
      <c r="O34" s="699"/>
      <c r="P34" s="785"/>
      <c r="Q34" s="43"/>
    </row>
    <row r="35" spans="1:18" s="37" customFormat="1" ht="79.5" thickBot="1" x14ac:dyDescent="0.3">
      <c r="A35" s="869"/>
      <c r="B35" s="781"/>
      <c r="C35" s="809"/>
      <c r="D35" s="810"/>
      <c r="E35" s="811"/>
      <c r="F35" s="156"/>
      <c r="G35" s="157"/>
      <c r="H35" s="157"/>
      <c r="I35" s="157"/>
      <c r="J35" s="158"/>
      <c r="K35" s="139" t="s">
        <v>90</v>
      </c>
      <c r="L35" s="155">
        <v>0.20599999999999999</v>
      </c>
      <c r="M35" s="155">
        <v>0.20599999999999999</v>
      </c>
      <c r="N35" s="142">
        <f t="shared" si="1"/>
        <v>100</v>
      </c>
      <c r="O35" s="699"/>
      <c r="P35" s="785"/>
      <c r="Q35" s="43"/>
    </row>
    <row r="36" spans="1:18" s="37" customFormat="1" ht="79.5" thickBot="1" x14ac:dyDescent="0.3">
      <c r="A36" s="869"/>
      <c r="B36" s="781"/>
      <c r="C36" s="809"/>
      <c r="D36" s="810"/>
      <c r="E36" s="811"/>
      <c r="F36" s="156"/>
      <c r="G36" s="157"/>
      <c r="H36" s="157"/>
      <c r="I36" s="157"/>
      <c r="J36" s="158"/>
      <c r="K36" s="139" t="s">
        <v>91</v>
      </c>
      <c r="L36" s="155">
        <v>0.152</v>
      </c>
      <c r="M36" s="155">
        <v>0.152</v>
      </c>
      <c r="N36" s="142">
        <f t="shared" si="1"/>
        <v>100</v>
      </c>
      <c r="O36" s="699"/>
      <c r="P36" s="785"/>
      <c r="Q36" s="43"/>
    </row>
    <row r="37" spans="1:18" s="37" customFormat="1" ht="79.5" thickBot="1" x14ac:dyDescent="0.3">
      <c r="A37" s="869"/>
      <c r="B37" s="781"/>
      <c r="C37" s="809"/>
      <c r="D37" s="810"/>
      <c r="E37" s="811"/>
      <c r="F37" s="156"/>
      <c r="G37" s="157"/>
      <c r="H37" s="157"/>
      <c r="I37" s="157"/>
      <c r="J37" s="158"/>
      <c r="K37" s="139" t="s">
        <v>92</v>
      </c>
      <c r="L37" s="159">
        <v>1.01</v>
      </c>
      <c r="M37" s="159">
        <v>1.01</v>
      </c>
      <c r="N37" s="142">
        <f t="shared" si="1"/>
        <v>100</v>
      </c>
      <c r="O37" s="699"/>
      <c r="P37" s="785"/>
      <c r="Q37" s="43"/>
    </row>
    <row r="38" spans="1:18" s="37" customFormat="1" ht="79.5" thickBot="1" x14ac:dyDescent="0.3">
      <c r="A38" s="869"/>
      <c r="B38" s="781"/>
      <c r="C38" s="809"/>
      <c r="D38" s="810"/>
      <c r="E38" s="811"/>
      <c r="F38" s="156"/>
      <c r="G38" s="157" t="s">
        <v>272</v>
      </c>
      <c r="H38" s="157"/>
      <c r="I38" s="157"/>
      <c r="J38" s="158"/>
      <c r="K38" s="139" t="s">
        <v>93</v>
      </c>
      <c r="L38" s="155">
        <v>23.1</v>
      </c>
      <c r="M38" s="155">
        <v>23.1</v>
      </c>
      <c r="N38" s="142">
        <f t="shared" si="1"/>
        <v>100</v>
      </c>
      <c r="O38" s="699"/>
      <c r="P38" s="785"/>
      <c r="Q38" s="43"/>
    </row>
    <row r="39" spans="1:18" s="37" customFormat="1" ht="95.25" customHeight="1" thickBot="1" x14ac:dyDescent="0.3">
      <c r="A39" s="870"/>
      <c r="B39" s="787"/>
      <c r="C39" s="812"/>
      <c r="D39" s="813"/>
      <c r="E39" s="814"/>
      <c r="F39" s="160"/>
      <c r="G39" s="161"/>
      <c r="H39" s="161"/>
      <c r="I39" s="161"/>
      <c r="J39" s="162"/>
      <c r="K39" s="815" t="s">
        <v>51</v>
      </c>
      <c r="L39" s="816"/>
      <c r="M39" s="817"/>
      <c r="N39" s="163">
        <v>100</v>
      </c>
      <c r="O39" s="700"/>
      <c r="P39" s="861"/>
      <c r="Q39" s="43"/>
    </row>
    <row r="40" spans="1:18" s="29" customFormat="1" ht="79.5" customHeight="1" x14ac:dyDescent="0.25">
      <c r="A40" s="862">
        <v>3</v>
      </c>
      <c r="B40" s="734" t="s">
        <v>246</v>
      </c>
      <c r="C40" s="57">
        <v>11</v>
      </c>
      <c r="D40" s="57">
        <v>11</v>
      </c>
      <c r="E40" s="82">
        <f>D40/C40*100</f>
        <v>100</v>
      </c>
      <c r="F40" s="58" t="s">
        <v>6</v>
      </c>
      <c r="G40" s="133">
        <f>G42+G43+G44</f>
        <v>27250.128000000001</v>
      </c>
      <c r="H40" s="133">
        <f>H42+H43+H44</f>
        <v>27250.128000000001</v>
      </c>
      <c r="I40" s="59">
        <f>H40/G40*100</f>
        <v>100</v>
      </c>
      <c r="J40" s="60">
        <f>E40/I40*100</f>
        <v>100</v>
      </c>
      <c r="K40" s="96" t="s">
        <v>282</v>
      </c>
      <c r="L40" s="97">
        <v>95</v>
      </c>
      <c r="M40" s="98">
        <v>95</v>
      </c>
      <c r="N40" s="99">
        <f>M40/L40*100</f>
        <v>100</v>
      </c>
      <c r="O40" s="737">
        <f>N47*J40/100</f>
        <v>100</v>
      </c>
      <c r="P40" s="592" t="s">
        <v>116</v>
      </c>
      <c r="Q40" s="45"/>
      <c r="R40" s="30"/>
    </row>
    <row r="41" spans="1:18" s="29" customFormat="1" ht="87" customHeight="1" x14ac:dyDescent="0.25">
      <c r="A41" s="863"/>
      <c r="B41" s="735"/>
      <c r="C41" s="595" t="s">
        <v>332</v>
      </c>
      <c r="D41" s="596"/>
      <c r="E41" s="597"/>
      <c r="F41" s="64" t="s">
        <v>54</v>
      </c>
      <c r="G41" s="132">
        <v>0</v>
      </c>
      <c r="H41" s="132">
        <v>0</v>
      </c>
      <c r="I41" s="59" t="e">
        <f>H41/G41*100</f>
        <v>#DIV/0!</v>
      </c>
      <c r="J41" s="60" t="e">
        <f>E41/I41*100</f>
        <v>#DIV/0!</v>
      </c>
      <c r="K41" s="100" t="s">
        <v>253</v>
      </c>
      <c r="L41" s="97">
        <v>90</v>
      </c>
      <c r="M41" s="98">
        <v>90</v>
      </c>
      <c r="N41" s="99">
        <f t="shared" ref="N41:N42" si="2">M41/L41*100</f>
        <v>100</v>
      </c>
      <c r="O41" s="738"/>
      <c r="P41" s="593"/>
      <c r="Q41" s="45"/>
      <c r="R41" s="30"/>
    </row>
    <row r="42" spans="1:18" s="29" customFormat="1" ht="65.25" customHeight="1" x14ac:dyDescent="0.25">
      <c r="A42" s="863"/>
      <c r="B42" s="735"/>
      <c r="C42" s="598"/>
      <c r="D42" s="599"/>
      <c r="E42" s="600"/>
      <c r="F42" s="64" t="s">
        <v>53</v>
      </c>
      <c r="G42" s="132">
        <v>9000</v>
      </c>
      <c r="H42" s="132">
        <v>9000</v>
      </c>
      <c r="I42" s="59">
        <f>H42/G42*100</f>
        <v>100</v>
      </c>
      <c r="J42" s="60">
        <f>E42/I42*100</f>
        <v>0</v>
      </c>
      <c r="K42" s="100" t="s">
        <v>94</v>
      </c>
      <c r="L42" s="97">
        <v>20</v>
      </c>
      <c r="M42" s="98">
        <v>20</v>
      </c>
      <c r="N42" s="99">
        <f t="shared" si="2"/>
        <v>100</v>
      </c>
      <c r="O42" s="738"/>
      <c r="P42" s="593"/>
      <c r="Q42" s="45"/>
      <c r="R42" s="30"/>
    </row>
    <row r="43" spans="1:18" s="29" customFormat="1" ht="86.25" customHeight="1" x14ac:dyDescent="0.25">
      <c r="A43" s="863"/>
      <c r="B43" s="735"/>
      <c r="C43" s="598"/>
      <c r="D43" s="599"/>
      <c r="E43" s="600"/>
      <c r="F43" s="64" t="s">
        <v>55</v>
      </c>
      <c r="G43" s="101">
        <v>3666.0410000000002</v>
      </c>
      <c r="H43" s="101">
        <v>3666.0410000000002</v>
      </c>
      <c r="I43" s="59">
        <f>H43/G43*100</f>
        <v>100</v>
      </c>
      <c r="J43" s="60">
        <f>E43/I43*100</f>
        <v>0</v>
      </c>
      <c r="K43" s="102"/>
      <c r="L43" s="103"/>
      <c r="M43" s="103"/>
      <c r="N43" s="89"/>
      <c r="O43" s="738"/>
      <c r="P43" s="593"/>
      <c r="Q43" s="46"/>
      <c r="R43" s="30"/>
    </row>
    <row r="44" spans="1:18" ht="71.25" customHeight="1" x14ac:dyDescent="0.25">
      <c r="A44" s="863"/>
      <c r="B44" s="735"/>
      <c r="C44" s="598"/>
      <c r="D44" s="599"/>
      <c r="E44" s="600"/>
      <c r="F44" s="64" t="s">
        <v>56</v>
      </c>
      <c r="G44" s="101">
        <v>14584.087</v>
      </c>
      <c r="H44" s="101">
        <v>14584.087</v>
      </c>
      <c r="I44" s="59">
        <f>H44/G44*100</f>
        <v>100</v>
      </c>
      <c r="J44" s="60">
        <f>E44/I44*100</f>
        <v>0</v>
      </c>
      <c r="K44" s="102"/>
      <c r="L44" s="104"/>
      <c r="M44" s="104"/>
      <c r="N44" s="63"/>
      <c r="O44" s="738"/>
      <c r="P44" s="593"/>
      <c r="Q44" s="47"/>
    </row>
    <row r="45" spans="1:18" ht="66.75" customHeight="1" x14ac:dyDescent="0.25">
      <c r="A45" s="863"/>
      <c r="B45" s="735"/>
      <c r="C45" s="598"/>
      <c r="D45" s="599"/>
      <c r="E45" s="600"/>
      <c r="F45" s="105"/>
      <c r="G45" s="106"/>
      <c r="H45" s="106"/>
      <c r="I45" s="106"/>
      <c r="J45" s="107"/>
      <c r="K45" s="108"/>
      <c r="L45" s="93"/>
      <c r="M45" s="93"/>
      <c r="N45" s="63"/>
      <c r="O45" s="738"/>
      <c r="P45" s="593"/>
      <c r="Q45" s="47"/>
    </row>
    <row r="46" spans="1:18" ht="210.75" customHeight="1" x14ac:dyDescent="0.25">
      <c r="A46" s="863"/>
      <c r="B46" s="735"/>
      <c r="C46" s="598"/>
      <c r="D46" s="599"/>
      <c r="E46" s="600"/>
      <c r="F46" s="71"/>
      <c r="G46" s="109"/>
      <c r="H46" s="109"/>
      <c r="I46" s="109"/>
      <c r="J46" s="110"/>
      <c r="K46" s="108"/>
      <c r="L46" s="93"/>
      <c r="M46" s="93"/>
      <c r="N46" s="63"/>
      <c r="O46" s="738"/>
      <c r="P46" s="593"/>
      <c r="Q46" s="47"/>
    </row>
    <row r="47" spans="1:18" ht="63" customHeight="1" thickBot="1" x14ac:dyDescent="0.3">
      <c r="A47" s="864"/>
      <c r="B47" s="736"/>
      <c r="C47" s="601"/>
      <c r="D47" s="602"/>
      <c r="E47" s="603"/>
      <c r="F47" s="78"/>
      <c r="G47" s="79"/>
      <c r="H47" s="79"/>
      <c r="I47" s="79"/>
      <c r="J47" s="80"/>
      <c r="K47" s="604" t="s">
        <v>51</v>
      </c>
      <c r="L47" s="605"/>
      <c r="M47" s="606"/>
      <c r="N47" s="81">
        <f>(N40+N41+N42)/3</f>
        <v>100</v>
      </c>
      <c r="O47" s="739"/>
      <c r="P47" s="594"/>
      <c r="Q47" s="47"/>
    </row>
    <row r="48" spans="1:18" ht="60" customHeight="1" x14ac:dyDescent="0.25">
      <c r="A48" s="880">
        <v>4</v>
      </c>
      <c r="B48" s="883" t="s">
        <v>247</v>
      </c>
      <c r="C48" s="111">
        <v>4</v>
      </c>
      <c r="D48" s="111">
        <v>4</v>
      </c>
      <c r="E48" s="112">
        <f>D48/C48*100</f>
        <v>100</v>
      </c>
      <c r="F48" s="113" t="s">
        <v>6</v>
      </c>
      <c r="G48" s="114">
        <f>G49+G50+G51+G52</f>
        <v>5717</v>
      </c>
      <c r="H48" s="114">
        <f>H49+H50+H51+H52</f>
        <v>1745.5</v>
      </c>
      <c r="I48" s="114">
        <f>H48/G48*100</f>
        <v>30.531747419975513</v>
      </c>
      <c r="J48" s="114">
        <f>E48/I48*100</f>
        <v>327.52792896018332</v>
      </c>
      <c r="K48" s="115" t="s">
        <v>172</v>
      </c>
      <c r="L48" s="116">
        <v>100</v>
      </c>
      <c r="M48" s="117">
        <v>100</v>
      </c>
      <c r="N48" s="118">
        <f>M48/L48*100</f>
        <v>100</v>
      </c>
      <c r="O48" s="886">
        <f>N54*J48/100</f>
        <v>327.52792896018332</v>
      </c>
      <c r="P48" s="728" t="s">
        <v>70</v>
      </c>
      <c r="Q48" s="47"/>
    </row>
    <row r="49" spans="1:29" ht="60" customHeight="1" x14ac:dyDescent="0.25">
      <c r="A49" s="881"/>
      <c r="B49" s="884"/>
      <c r="C49" s="824" t="s">
        <v>331</v>
      </c>
      <c r="D49" s="825"/>
      <c r="E49" s="826"/>
      <c r="F49" s="119" t="s">
        <v>54</v>
      </c>
      <c r="G49" s="120">
        <v>0</v>
      </c>
      <c r="H49" s="120"/>
      <c r="I49" s="114">
        <v>0</v>
      </c>
      <c r="J49" s="114">
        <v>0</v>
      </c>
      <c r="K49" s="115" t="s">
        <v>173</v>
      </c>
      <c r="L49" s="116">
        <v>100</v>
      </c>
      <c r="M49" s="117">
        <v>100</v>
      </c>
      <c r="N49" s="118">
        <f t="shared" ref="N49:N52" si="3">M49/L49*100</f>
        <v>100</v>
      </c>
      <c r="O49" s="887"/>
      <c r="P49" s="729"/>
      <c r="Q49" s="47"/>
    </row>
    <row r="50" spans="1:29" ht="60" customHeight="1" x14ac:dyDescent="0.25">
      <c r="A50" s="881"/>
      <c r="B50" s="884"/>
      <c r="C50" s="827"/>
      <c r="D50" s="828"/>
      <c r="E50" s="829"/>
      <c r="F50" s="119" t="s">
        <v>53</v>
      </c>
      <c r="G50" s="120">
        <v>0</v>
      </c>
      <c r="H50" s="120"/>
      <c r="I50" s="114">
        <v>0</v>
      </c>
      <c r="J50" s="114">
        <v>0</v>
      </c>
      <c r="K50" s="115" t="s">
        <v>174</v>
      </c>
      <c r="L50" s="116">
        <v>100</v>
      </c>
      <c r="M50" s="117">
        <v>100</v>
      </c>
      <c r="N50" s="118">
        <f t="shared" si="3"/>
        <v>100</v>
      </c>
      <c r="O50" s="887"/>
      <c r="P50" s="729"/>
      <c r="Q50" s="47"/>
    </row>
    <row r="51" spans="1:29" ht="60" customHeight="1" x14ac:dyDescent="0.25">
      <c r="A51" s="881"/>
      <c r="B51" s="884"/>
      <c r="C51" s="827"/>
      <c r="D51" s="828"/>
      <c r="E51" s="829"/>
      <c r="F51" s="119" t="s">
        <v>55</v>
      </c>
      <c r="G51" s="121">
        <v>4517</v>
      </c>
      <c r="H51" s="121">
        <v>545.5</v>
      </c>
      <c r="I51" s="114">
        <f>H51/G51*100</f>
        <v>12.076599512951073</v>
      </c>
      <c r="J51" s="114">
        <f>E51/I51*100</f>
        <v>0</v>
      </c>
      <c r="K51" s="115" t="s">
        <v>175</v>
      </c>
      <c r="L51" s="116">
        <v>100</v>
      </c>
      <c r="M51" s="117">
        <v>100</v>
      </c>
      <c r="N51" s="118">
        <f t="shared" si="3"/>
        <v>100</v>
      </c>
      <c r="O51" s="887"/>
      <c r="P51" s="729"/>
      <c r="Q51" s="47"/>
    </row>
    <row r="52" spans="1:29" ht="60" customHeight="1" x14ac:dyDescent="0.25">
      <c r="A52" s="881"/>
      <c r="B52" s="884"/>
      <c r="C52" s="827"/>
      <c r="D52" s="828"/>
      <c r="E52" s="829"/>
      <c r="F52" s="119" t="s">
        <v>56</v>
      </c>
      <c r="G52" s="121">
        <v>1200</v>
      </c>
      <c r="H52" s="121">
        <v>1200</v>
      </c>
      <c r="I52" s="114">
        <f>H52/G52*100</f>
        <v>100</v>
      </c>
      <c r="J52" s="114">
        <f>E52/I52*100</f>
        <v>0</v>
      </c>
      <c r="K52" s="115" t="s">
        <v>176</v>
      </c>
      <c r="L52" s="116">
        <v>12</v>
      </c>
      <c r="M52" s="117">
        <v>12</v>
      </c>
      <c r="N52" s="118">
        <f t="shared" si="3"/>
        <v>100</v>
      </c>
      <c r="O52" s="887"/>
      <c r="P52" s="729"/>
      <c r="Q52" s="47"/>
    </row>
    <row r="53" spans="1:29" ht="60" customHeight="1" x14ac:dyDescent="0.25">
      <c r="A53" s="881"/>
      <c r="B53" s="884"/>
      <c r="C53" s="827"/>
      <c r="D53" s="828"/>
      <c r="E53" s="829"/>
      <c r="F53" s="122"/>
      <c r="G53" s="123"/>
      <c r="H53" s="123"/>
      <c r="I53" s="123"/>
      <c r="J53" s="124"/>
      <c r="K53" s="125"/>
      <c r="L53" s="126"/>
      <c r="M53" s="126"/>
      <c r="N53" s="127"/>
      <c r="O53" s="887"/>
      <c r="P53" s="729"/>
      <c r="Q53" s="47"/>
    </row>
    <row r="54" spans="1:29" ht="60" customHeight="1" thickBot="1" x14ac:dyDescent="0.3">
      <c r="A54" s="882"/>
      <c r="B54" s="885"/>
      <c r="C54" s="830"/>
      <c r="D54" s="831"/>
      <c r="E54" s="832"/>
      <c r="F54" s="128"/>
      <c r="G54" s="129"/>
      <c r="H54" s="129"/>
      <c r="I54" s="129"/>
      <c r="J54" s="130"/>
      <c r="K54" s="821" t="s">
        <v>51</v>
      </c>
      <c r="L54" s="822"/>
      <c r="M54" s="823"/>
      <c r="N54" s="131">
        <f>SUM(N48:N52)/5</f>
        <v>100</v>
      </c>
      <c r="O54" s="888"/>
      <c r="P54" s="730"/>
      <c r="Q54" s="47"/>
    </row>
    <row r="55" spans="1:29" s="29" customFormat="1" ht="101.25" customHeight="1" x14ac:dyDescent="0.25">
      <c r="A55" s="844">
        <v>5</v>
      </c>
      <c r="B55" s="788" t="s">
        <v>146</v>
      </c>
      <c r="C55" s="171">
        <v>10</v>
      </c>
      <c r="D55" s="171">
        <v>10</v>
      </c>
      <c r="E55" s="172">
        <f>D55/C55*100</f>
        <v>100</v>
      </c>
      <c r="F55" s="173" t="s">
        <v>6</v>
      </c>
      <c r="G55" s="303">
        <f>SUM(G56:G59)</f>
        <v>6195.2</v>
      </c>
      <c r="H55" s="303">
        <f>SUM(H56:H59)</f>
        <v>6195.2</v>
      </c>
      <c r="I55" s="304">
        <f>H55/G55*100</f>
        <v>100</v>
      </c>
      <c r="J55" s="305">
        <f>E55/I55*100</f>
        <v>100</v>
      </c>
      <c r="K55" s="176" t="s">
        <v>298</v>
      </c>
      <c r="L55" s="177">
        <v>1</v>
      </c>
      <c r="M55" s="177">
        <v>1</v>
      </c>
      <c r="N55" s="178">
        <f>M55/L55*100</f>
        <v>100</v>
      </c>
      <c r="O55" s="836">
        <f>N62*J55/100</f>
        <v>100</v>
      </c>
      <c r="P55" s="833" t="s">
        <v>116</v>
      </c>
      <c r="Q55" s="44"/>
      <c r="R55" s="28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s="29" customFormat="1" ht="79.5" customHeight="1" x14ac:dyDescent="0.25">
      <c r="A56" s="845"/>
      <c r="B56" s="789"/>
      <c r="C56" s="771" t="s">
        <v>297</v>
      </c>
      <c r="D56" s="772"/>
      <c r="E56" s="773"/>
      <c r="F56" s="179" t="s">
        <v>54</v>
      </c>
      <c r="G56" s="303">
        <v>1708</v>
      </c>
      <c r="H56" s="303">
        <v>1708</v>
      </c>
      <c r="I56" s="304">
        <f>H56/G56*100</f>
        <v>100</v>
      </c>
      <c r="J56" s="305">
        <f>E56/I56*100</f>
        <v>0</v>
      </c>
      <c r="K56" s="180" t="s">
        <v>177</v>
      </c>
      <c r="L56" s="177">
        <v>2</v>
      </c>
      <c r="M56" s="177">
        <v>2</v>
      </c>
      <c r="N56" s="178">
        <f t="shared" ref="N56" si="4">M56/L56*100</f>
        <v>100</v>
      </c>
      <c r="O56" s="837"/>
      <c r="P56" s="834"/>
      <c r="Q56" s="45"/>
      <c r="R56" s="30"/>
    </row>
    <row r="57" spans="1:29" s="29" customFormat="1" ht="140.25" customHeight="1" x14ac:dyDescent="0.25">
      <c r="A57" s="845"/>
      <c r="B57" s="789"/>
      <c r="C57" s="774"/>
      <c r="D57" s="775"/>
      <c r="E57" s="776"/>
      <c r="F57" s="179" t="s">
        <v>53</v>
      </c>
      <c r="G57" s="303">
        <v>3459.05</v>
      </c>
      <c r="H57" s="303">
        <v>3459.05</v>
      </c>
      <c r="I57" s="304">
        <f>H57/G57*100</f>
        <v>100</v>
      </c>
      <c r="J57" s="305">
        <f>E57/I57*100</f>
        <v>0</v>
      </c>
      <c r="K57" s="195"/>
      <c r="L57" s="181"/>
      <c r="M57" s="181"/>
      <c r="N57" s="178"/>
      <c r="O57" s="837"/>
      <c r="P57" s="834"/>
      <c r="Q57" s="45"/>
      <c r="R57" s="30"/>
    </row>
    <row r="58" spans="1:29" s="29" customFormat="1" ht="65.25" customHeight="1" x14ac:dyDescent="0.25">
      <c r="A58" s="845"/>
      <c r="B58" s="789"/>
      <c r="C58" s="774"/>
      <c r="D58" s="775"/>
      <c r="E58" s="776"/>
      <c r="F58" s="179" t="s">
        <v>55</v>
      </c>
      <c r="G58" s="306">
        <v>72.650000000000006</v>
      </c>
      <c r="H58" s="306">
        <v>72.650000000000006</v>
      </c>
      <c r="I58" s="304">
        <f>H58/G58*100</f>
        <v>100</v>
      </c>
      <c r="J58" s="305">
        <f>E58/I58*100</f>
        <v>0</v>
      </c>
      <c r="K58" s="180"/>
      <c r="L58" s="181"/>
      <c r="M58" s="181"/>
      <c r="N58" s="182"/>
      <c r="O58" s="837"/>
      <c r="P58" s="834"/>
      <c r="Q58" s="45"/>
      <c r="R58" s="30"/>
    </row>
    <row r="59" spans="1:29" s="29" customFormat="1" ht="86.25" customHeight="1" x14ac:dyDescent="0.25">
      <c r="A59" s="845"/>
      <c r="B59" s="789"/>
      <c r="C59" s="774"/>
      <c r="D59" s="775"/>
      <c r="E59" s="776"/>
      <c r="F59" s="179" t="s">
        <v>56</v>
      </c>
      <c r="G59" s="303">
        <v>955.5</v>
      </c>
      <c r="H59" s="303">
        <v>955.5</v>
      </c>
      <c r="I59" s="304">
        <f>H59/G59*100</f>
        <v>100</v>
      </c>
      <c r="J59" s="305">
        <f>E59/I59*100</f>
        <v>0</v>
      </c>
      <c r="K59" s="302"/>
      <c r="L59" s="181"/>
      <c r="M59" s="181"/>
      <c r="N59" s="182"/>
      <c r="O59" s="837"/>
      <c r="P59" s="834"/>
      <c r="Q59" s="46"/>
      <c r="R59" s="30"/>
    </row>
    <row r="60" spans="1:29" ht="71.25" customHeight="1" x14ac:dyDescent="0.25">
      <c r="A60" s="845"/>
      <c r="B60" s="789"/>
      <c r="C60" s="774"/>
      <c r="D60" s="775"/>
      <c r="E60" s="776"/>
      <c r="F60" s="183"/>
      <c r="G60" s="184"/>
      <c r="H60" s="184"/>
      <c r="I60" s="184"/>
      <c r="J60" s="185"/>
      <c r="K60" s="186"/>
      <c r="L60" s="187"/>
      <c r="M60" s="187"/>
      <c r="N60" s="182"/>
      <c r="O60" s="837"/>
      <c r="P60" s="834"/>
      <c r="Q60" s="47"/>
    </row>
    <row r="61" spans="1:29" ht="66.75" customHeight="1" x14ac:dyDescent="0.25">
      <c r="A61" s="845"/>
      <c r="B61" s="789"/>
      <c r="C61" s="774"/>
      <c r="D61" s="775"/>
      <c r="E61" s="776"/>
      <c r="F61" s="188"/>
      <c r="G61" s="189"/>
      <c r="H61" s="189"/>
      <c r="I61" s="189"/>
      <c r="J61" s="190"/>
      <c r="K61" s="186"/>
      <c r="L61" s="187"/>
      <c r="M61" s="187"/>
      <c r="N61" s="182"/>
      <c r="O61" s="837"/>
      <c r="P61" s="834"/>
      <c r="Q61" s="47"/>
    </row>
    <row r="62" spans="1:29" ht="188.25" customHeight="1" thickBot="1" x14ac:dyDescent="0.3">
      <c r="A62" s="846"/>
      <c r="B62" s="790"/>
      <c r="C62" s="777"/>
      <c r="D62" s="778"/>
      <c r="E62" s="779"/>
      <c r="F62" s="191"/>
      <c r="G62" s="192"/>
      <c r="H62" s="192"/>
      <c r="I62" s="192"/>
      <c r="J62" s="193"/>
      <c r="K62" s="791" t="s">
        <v>51</v>
      </c>
      <c r="L62" s="792"/>
      <c r="M62" s="793"/>
      <c r="N62" s="194">
        <f>SUM(N55:N56)/2</f>
        <v>100</v>
      </c>
      <c r="O62" s="838"/>
      <c r="P62" s="835"/>
      <c r="Q62" s="47"/>
    </row>
    <row r="63" spans="1:29" ht="50.25" customHeight="1" x14ac:dyDescent="0.25">
      <c r="A63" s="923">
        <v>6</v>
      </c>
      <c r="B63" s="926" t="s">
        <v>248</v>
      </c>
      <c r="C63" s="196">
        <v>2</v>
      </c>
      <c r="D63" s="196">
        <v>2</v>
      </c>
      <c r="E63" s="197">
        <f>D63/C63*100</f>
        <v>100</v>
      </c>
      <c r="F63" s="198" t="s">
        <v>6</v>
      </c>
      <c r="G63" s="199">
        <f>G64+G65+G66+G67</f>
        <v>10420.6</v>
      </c>
      <c r="H63" s="199">
        <f>H64+H65+H66+H67</f>
        <v>9959</v>
      </c>
      <c r="I63" s="199">
        <f>H63/G63*100</f>
        <v>95.570312649943375</v>
      </c>
      <c r="J63" s="200">
        <f>E63/I63*100</f>
        <v>104.63500351440909</v>
      </c>
      <c r="K63" s="201" t="s">
        <v>95</v>
      </c>
      <c r="L63" s="202">
        <v>260.14</v>
      </c>
      <c r="M63" s="203">
        <v>267.8</v>
      </c>
      <c r="N63" s="204">
        <f>M63/L63*100</f>
        <v>102.94456830937189</v>
      </c>
      <c r="O63" s="929">
        <f>N69*J63/100</f>
        <v>274.47306052000965</v>
      </c>
      <c r="P63" s="695" t="s">
        <v>242</v>
      </c>
      <c r="Q63" s="47"/>
    </row>
    <row r="64" spans="1:29" ht="66.75" customHeight="1" x14ac:dyDescent="0.25">
      <c r="A64" s="924"/>
      <c r="B64" s="927"/>
      <c r="C64" s="908" t="s">
        <v>285</v>
      </c>
      <c r="D64" s="909"/>
      <c r="E64" s="910"/>
      <c r="F64" s="205" t="s">
        <v>54</v>
      </c>
      <c r="G64" s="206">
        <v>0</v>
      </c>
      <c r="H64" s="206">
        <v>0</v>
      </c>
      <c r="I64" s="199" t="e">
        <f>H64/G64*100</f>
        <v>#DIV/0!</v>
      </c>
      <c r="J64" s="200" t="e">
        <f>E64/I64*100</f>
        <v>#DIV/0!</v>
      </c>
      <c r="K64" s="207" t="s">
        <v>96</v>
      </c>
      <c r="L64" s="202">
        <v>1</v>
      </c>
      <c r="M64" s="203">
        <v>2.4500000000000002</v>
      </c>
      <c r="N64" s="204">
        <f t="shared" ref="N64:N67" si="5">M64/L64*100</f>
        <v>245.00000000000003</v>
      </c>
      <c r="O64" s="930"/>
      <c r="P64" s="696"/>
      <c r="Q64" s="47"/>
    </row>
    <row r="65" spans="1:17" ht="66.75" customHeight="1" x14ac:dyDescent="0.25">
      <c r="A65" s="924"/>
      <c r="B65" s="927"/>
      <c r="C65" s="911"/>
      <c r="D65" s="912"/>
      <c r="E65" s="913"/>
      <c r="F65" s="205" t="s">
        <v>53</v>
      </c>
      <c r="G65" s="206">
        <v>4359.3</v>
      </c>
      <c r="H65" s="206">
        <v>4359.3</v>
      </c>
      <c r="I65" s="199">
        <f>H65/G65*100</f>
        <v>100</v>
      </c>
      <c r="J65" s="200">
        <f>E65/I65*100</f>
        <v>0</v>
      </c>
      <c r="K65" s="207" t="s">
        <v>97</v>
      </c>
      <c r="L65" s="202">
        <v>1</v>
      </c>
      <c r="M65" s="203">
        <v>2.4500000000000002</v>
      </c>
      <c r="N65" s="204">
        <f t="shared" si="5"/>
        <v>245.00000000000003</v>
      </c>
      <c r="O65" s="930"/>
      <c r="P65" s="696"/>
      <c r="Q65" s="47"/>
    </row>
    <row r="66" spans="1:17" ht="66.75" customHeight="1" x14ac:dyDescent="0.25">
      <c r="A66" s="924"/>
      <c r="B66" s="927"/>
      <c r="C66" s="911"/>
      <c r="D66" s="912"/>
      <c r="E66" s="913"/>
      <c r="F66" s="205" t="s">
        <v>55</v>
      </c>
      <c r="G66" s="206">
        <v>6061.3</v>
      </c>
      <c r="H66" s="206">
        <v>5599.7</v>
      </c>
      <c r="I66" s="199">
        <f>H66/G66*100</f>
        <v>92.384471977958512</v>
      </c>
      <c r="J66" s="200">
        <v>0</v>
      </c>
      <c r="K66" s="207" t="s">
        <v>98</v>
      </c>
      <c r="L66" s="202">
        <v>1</v>
      </c>
      <c r="M66" s="203">
        <v>6.0949999999999998</v>
      </c>
      <c r="N66" s="204">
        <f t="shared" si="5"/>
        <v>609.5</v>
      </c>
      <c r="O66" s="930"/>
      <c r="P66" s="696"/>
      <c r="Q66" s="47"/>
    </row>
    <row r="67" spans="1:17" ht="66.75" customHeight="1" x14ac:dyDescent="0.25">
      <c r="A67" s="924"/>
      <c r="B67" s="927"/>
      <c r="C67" s="911"/>
      <c r="D67" s="912"/>
      <c r="E67" s="913"/>
      <c r="F67" s="205" t="s">
        <v>56</v>
      </c>
      <c r="G67" s="206">
        <v>0</v>
      </c>
      <c r="H67" s="206">
        <v>0</v>
      </c>
      <c r="I67" s="199" t="e">
        <f>H67/G67*100</f>
        <v>#DIV/0!</v>
      </c>
      <c r="J67" s="200" t="e">
        <f>E67/I67*100</f>
        <v>#DIV/0!</v>
      </c>
      <c r="K67" s="207" t="s">
        <v>99</v>
      </c>
      <c r="L67" s="202">
        <v>83.478999999999999</v>
      </c>
      <c r="M67" s="203">
        <v>91.1</v>
      </c>
      <c r="N67" s="204">
        <f t="shared" si="5"/>
        <v>109.1292420848357</v>
      </c>
      <c r="O67" s="930"/>
      <c r="P67" s="696"/>
      <c r="Q67" s="47"/>
    </row>
    <row r="68" spans="1:17" ht="18" customHeight="1" x14ac:dyDescent="0.25">
      <c r="A68" s="924"/>
      <c r="B68" s="927"/>
      <c r="C68" s="911"/>
      <c r="D68" s="912"/>
      <c r="E68" s="913"/>
      <c r="F68" s="208"/>
      <c r="G68" s="209"/>
      <c r="H68" s="209"/>
      <c r="I68" s="209"/>
      <c r="J68" s="210"/>
      <c r="K68" s="211" t="s">
        <v>46</v>
      </c>
      <c r="L68" s="212"/>
      <c r="M68" s="212"/>
      <c r="N68" s="213"/>
      <c r="O68" s="930"/>
      <c r="P68" s="696"/>
      <c r="Q68" s="47"/>
    </row>
    <row r="69" spans="1:17" ht="44.25" customHeight="1" thickBot="1" x14ac:dyDescent="0.3">
      <c r="A69" s="925"/>
      <c r="B69" s="928"/>
      <c r="C69" s="914"/>
      <c r="D69" s="915"/>
      <c r="E69" s="916"/>
      <c r="F69" s="214"/>
      <c r="G69" s="215"/>
      <c r="H69" s="215"/>
      <c r="I69" s="215"/>
      <c r="J69" s="216"/>
      <c r="K69" s="917" t="s">
        <v>51</v>
      </c>
      <c r="L69" s="918"/>
      <c r="M69" s="919"/>
      <c r="N69" s="217">
        <f>SUM(N67,N66,N65,N64,N63)/5</f>
        <v>262.31476207884151</v>
      </c>
      <c r="O69" s="931"/>
      <c r="P69" s="697"/>
      <c r="Q69" s="47"/>
    </row>
    <row r="70" spans="1:17" ht="47.25" customHeight="1" x14ac:dyDescent="0.3">
      <c r="A70" s="969">
        <v>7</v>
      </c>
      <c r="B70" s="640" t="s">
        <v>249</v>
      </c>
      <c r="C70" s="218">
        <v>10</v>
      </c>
      <c r="D70" s="218">
        <v>9</v>
      </c>
      <c r="E70" s="219">
        <f>D70/C70*100</f>
        <v>90</v>
      </c>
      <c r="F70" s="220" t="s">
        <v>6</v>
      </c>
      <c r="G70" s="221">
        <f>G72+G73</f>
        <v>3044.5</v>
      </c>
      <c r="H70" s="221">
        <f>H72+H73</f>
        <v>3035.8999999999996</v>
      </c>
      <c r="I70" s="221">
        <f>H70/G70*100</f>
        <v>99.717523402857594</v>
      </c>
      <c r="J70" s="222">
        <f>E70/I70*100</f>
        <v>90.254949108995703</v>
      </c>
      <c r="K70" s="223" t="s">
        <v>100</v>
      </c>
      <c r="L70" s="224">
        <v>302</v>
      </c>
      <c r="M70" s="225">
        <v>294</v>
      </c>
      <c r="N70" s="226">
        <f>M70/L70*100</f>
        <v>97.350993377483448</v>
      </c>
      <c r="O70" s="643">
        <f>N79*J70/100</f>
        <v>145.98514489479072</v>
      </c>
      <c r="P70" s="646" t="s">
        <v>70</v>
      </c>
      <c r="Q70" s="47"/>
    </row>
    <row r="71" spans="1:17" ht="60" customHeight="1" x14ac:dyDescent="0.3">
      <c r="A71" s="970"/>
      <c r="B71" s="641"/>
      <c r="C71" s="649" t="s">
        <v>286</v>
      </c>
      <c r="D71" s="650"/>
      <c r="E71" s="651"/>
      <c r="F71" s="227" t="s">
        <v>54</v>
      </c>
      <c r="G71" s="228"/>
      <c r="H71" s="228"/>
      <c r="I71" s="221" t="e">
        <f>H71/G71*100</f>
        <v>#DIV/0!</v>
      </c>
      <c r="J71" s="222" t="e">
        <f>E71/I71*100</f>
        <v>#DIV/0!</v>
      </c>
      <c r="K71" s="229" t="s">
        <v>128</v>
      </c>
      <c r="L71" s="230" t="s">
        <v>287</v>
      </c>
      <c r="M71" s="231" t="s">
        <v>288</v>
      </c>
      <c r="N71" s="226">
        <f t="shared" ref="N71:N78" si="6">M71/L71*100</f>
        <v>91.71052631578948</v>
      </c>
      <c r="O71" s="644"/>
      <c r="P71" s="647"/>
      <c r="Q71" s="47"/>
    </row>
    <row r="72" spans="1:17" ht="60" customHeight="1" x14ac:dyDescent="0.3">
      <c r="A72" s="970"/>
      <c r="B72" s="641"/>
      <c r="C72" s="652"/>
      <c r="D72" s="653"/>
      <c r="E72" s="654"/>
      <c r="F72" s="227" t="s">
        <v>53</v>
      </c>
      <c r="G72" s="232">
        <v>810.8</v>
      </c>
      <c r="H72" s="232">
        <v>810.8</v>
      </c>
      <c r="I72" s="221">
        <f>H72/G72*100</f>
        <v>100</v>
      </c>
      <c r="J72" s="222">
        <f>E72/I72*100</f>
        <v>0</v>
      </c>
      <c r="K72" s="229" t="s">
        <v>101</v>
      </c>
      <c r="L72" s="224">
        <v>51</v>
      </c>
      <c r="M72" s="225">
        <v>49</v>
      </c>
      <c r="N72" s="226">
        <f t="shared" si="6"/>
        <v>96.078431372549019</v>
      </c>
      <c r="O72" s="644"/>
      <c r="P72" s="647"/>
      <c r="Q72" s="47"/>
    </row>
    <row r="73" spans="1:17" ht="60" customHeight="1" x14ac:dyDescent="0.3">
      <c r="A73" s="970"/>
      <c r="B73" s="641"/>
      <c r="C73" s="652"/>
      <c r="D73" s="653"/>
      <c r="E73" s="654"/>
      <c r="F73" s="227" t="s">
        <v>55</v>
      </c>
      <c r="G73" s="232">
        <v>2233.6999999999998</v>
      </c>
      <c r="H73" s="232">
        <v>2225.1</v>
      </c>
      <c r="I73" s="221">
        <f>H73/G73*100</f>
        <v>99.614988583963822</v>
      </c>
      <c r="J73" s="222">
        <f>E73/I73*100</f>
        <v>0</v>
      </c>
      <c r="K73" s="229" t="s">
        <v>102</v>
      </c>
      <c r="L73" s="224">
        <v>57</v>
      </c>
      <c r="M73" s="225">
        <v>65</v>
      </c>
      <c r="N73" s="226">
        <f t="shared" si="6"/>
        <v>114.03508771929825</v>
      </c>
      <c r="O73" s="644"/>
      <c r="P73" s="647"/>
      <c r="Q73" s="47"/>
    </row>
    <row r="74" spans="1:17" ht="60" customHeight="1" x14ac:dyDescent="0.3">
      <c r="A74" s="970"/>
      <c r="B74" s="641"/>
      <c r="C74" s="652"/>
      <c r="D74" s="653"/>
      <c r="E74" s="654"/>
      <c r="F74" s="227" t="s">
        <v>56</v>
      </c>
      <c r="G74" s="228"/>
      <c r="H74" s="228"/>
      <c r="I74" s="221" t="e">
        <f>H74/G74*100</f>
        <v>#DIV/0!</v>
      </c>
      <c r="J74" s="222" t="e">
        <f>E74/I74*100</f>
        <v>#DIV/0!</v>
      </c>
      <c r="K74" s="229" t="s">
        <v>103</v>
      </c>
      <c r="L74" s="224">
        <v>1</v>
      </c>
      <c r="M74" s="225">
        <v>7</v>
      </c>
      <c r="N74" s="226">
        <f t="shared" si="6"/>
        <v>700</v>
      </c>
      <c r="O74" s="644"/>
      <c r="P74" s="647"/>
      <c r="Q74" s="47"/>
    </row>
    <row r="75" spans="1:17" ht="60" customHeight="1" x14ac:dyDescent="0.3">
      <c r="A75" s="970"/>
      <c r="B75" s="641"/>
      <c r="C75" s="652"/>
      <c r="D75" s="653"/>
      <c r="E75" s="654"/>
      <c r="F75" s="233"/>
      <c r="G75" s="234"/>
      <c r="H75" s="234"/>
      <c r="I75" s="234"/>
      <c r="J75" s="235"/>
      <c r="K75" s="236" t="s">
        <v>104</v>
      </c>
      <c r="L75" s="237">
        <v>58</v>
      </c>
      <c r="M75" s="237">
        <v>60</v>
      </c>
      <c r="N75" s="226">
        <f t="shared" si="6"/>
        <v>103.44827586206897</v>
      </c>
      <c r="O75" s="644"/>
      <c r="P75" s="647"/>
      <c r="Q75" s="47"/>
    </row>
    <row r="76" spans="1:17" ht="60" customHeight="1" x14ac:dyDescent="0.3">
      <c r="A76" s="970"/>
      <c r="B76" s="641"/>
      <c r="C76" s="652"/>
      <c r="D76" s="653"/>
      <c r="E76" s="654"/>
      <c r="F76" s="238"/>
      <c r="G76" s="239"/>
      <c r="H76" s="239"/>
      <c r="I76" s="239"/>
      <c r="J76" s="240"/>
      <c r="K76" s="236" t="s">
        <v>129</v>
      </c>
      <c r="L76" s="237">
        <v>56</v>
      </c>
      <c r="M76" s="237">
        <v>53</v>
      </c>
      <c r="N76" s="226">
        <f t="shared" si="6"/>
        <v>94.642857142857139</v>
      </c>
      <c r="O76" s="644"/>
      <c r="P76" s="647"/>
      <c r="Q76" s="47"/>
    </row>
    <row r="77" spans="1:17" ht="60" customHeight="1" x14ac:dyDescent="0.3">
      <c r="A77" s="970"/>
      <c r="B77" s="641"/>
      <c r="C77" s="652"/>
      <c r="D77" s="653"/>
      <c r="E77" s="654"/>
      <c r="F77" s="238"/>
      <c r="G77" s="239"/>
      <c r="H77" s="239"/>
      <c r="I77" s="239"/>
      <c r="J77" s="240"/>
      <c r="K77" s="236" t="s">
        <v>130</v>
      </c>
      <c r="L77" s="237">
        <v>82</v>
      </c>
      <c r="M77" s="237">
        <v>82</v>
      </c>
      <c r="N77" s="226">
        <f t="shared" si="6"/>
        <v>100</v>
      </c>
      <c r="O77" s="644"/>
      <c r="P77" s="647"/>
      <c r="Q77" s="47"/>
    </row>
    <row r="78" spans="1:17" ht="60" customHeight="1" x14ac:dyDescent="0.3">
      <c r="A78" s="970"/>
      <c r="B78" s="641"/>
      <c r="C78" s="652"/>
      <c r="D78" s="653"/>
      <c r="E78" s="654"/>
      <c r="F78" s="238"/>
      <c r="G78" s="239"/>
      <c r="H78" s="239"/>
      <c r="I78" s="239"/>
      <c r="J78" s="240"/>
      <c r="K78" s="236" t="s">
        <v>131</v>
      </c>
      <c r="L78" s="237">
        <v>65</v>
      </c>
      <c r="M78" s="237">
        <v>38</v>
      </c>
      <c r="N78" s="226">
        <f t="shared" si="6"/>
        <v>58.461538461538467</v>
      </c>
      <c r="O78" s="644"/>
      <c r="P78" s="647"/>
      <c r="Q78" s="47"/>
    </row>
    <row r="79" spans="1:17" ht="49.5" customHeight="1" thickBot="1" x14ac:dyDescent="0.3">
      <c r="A79" s="971"/>
      <c r="B79" s="642"/>
      <c r="C79" s="655"/>
      <c r="D79" s="656"/>
      <c r="E79" s="657"/>
      <c r="F79" s="241"/>
      <c r="G79" s="242"/>
      <c r="H79" s="242"/>
      <c r="I79" s="242"/>
      <c r="J79" s="243"/>
      <c r="K79" s="920" t="s">
        <v>51</v>
      </c>
      <c r="L79" s="921"/>
      <c r="M79" s="922"/>
      <c r="N79" s="244">
        <f>SUM(N70:N78)/9</f>
        <v>161.74752336128722</v>
      </c>
      <c r="O79" s="645"/>
      <c r="P79" s="648"/>
      <c r="Q79" s="47"/>
    </row>
    <row r="80" spans="1:17" ht="149.25" customHeight="1" x14ac:dyDescent="0.25">
      <c r="A80" s="892">
        <v>8</v>
      </c>
      <c r="B80" s="610" t="s">
        <v>245</v>
      </c>
      <c r="C80" s="245">
        <v>6</v>
      </c>
      <c r="D80" s="245">
        <v>6</v>
      </c>
      <c r="E80" s="246">
        <f>D80/C80*100</f>
        <v>100</v>
      </c>
      <c r="F80" s="247" t="s">
        <v>6</v>
      </c>
      <c r="G80" s="165">
        <v>60</v>
      </c>
      <c r="H80" s="165">
        <v>60</v>
      </c>
      <c r="I80" s="165">
        <f>H80/G80*100</f>
        <v>100</v>
      </c>
      <c r="J80" s="166">
        <f>E80/I80*100</f>
        <v>100</v>
      </c>
      <c r="K80" s="248" t="s">
        <v>108</v>
      </c>
      <c r="L80" s="249">
        <v>67</v>
      </c>
      <c r="M80" s="250">
        <v>67</v>
      </c>
      <c r="N80" s="251">
        <f>M80/L80*100</f>
        <v>100</v>
      </c>
      <c r="O80" s="895">
        <f>N85*J80/100</f>
        <v>100</v>
      </c>
      <c r="P80" s="794" t="s">
        <v>116</v>
      </c>
      <c r="Q80" s="47"/>
    </row>
    <row r="81" spans="1:17" ht="82.5" customHeight="1" x14ac:dyDescent="0.25">
      <c r="A81" s="893"/>
      <c r="B81" s="611"/>
      <c r="C81" s="896" t="s">
        <v>289</v>
      </c>
      <c r="D81" s="897"/>
      <c r="E81" s="898"/>
      <c r="F81" s="252" t="s">
        <v>54</v>
      </c>
      <c r="G81" s="253"/>
      <c r="H81" s="253"/>
      <c r="I81" s="165" t="e">
        <f>H81/G81*100</f>
        <v>#DIV/0!</v>
      </c>
      <c r="J81" s="166" t="e">
        <f>E81/I81*100</f>
        <v>#DIV/0!</v>
      </c>
      <c r="K81" s="254" t="s">
        <v>109</v>
      </c>
      <c r="L81" s="249">
        <v>100</v>
      </c>
      <c r="M81" s="250">
        <v>100</v>
      </c>
      <c r="N81" s="251">
        <f>M81/L81*100</f>
        <v>100</v>
      </c>
      <c r="O81" s="614"/>
      <c r="P81" s="617"/>
      <c r="Q81" s="47"/>
    </row>
    <row r="82" spans="1:17" ht="141.75" customHeight="1" x14ac:dyDescent="0.25">
      <c r="A82" s="893"/>
      <c r="B82" s="611"/>
      <c r="C82" s="899"/>
      <c r="D82" s="900"/>
      <c r="E82" s="901"/>
      <c r="F82" s="252" t="s">
        <v>53</v>
      </c>
      <c r="G82" s="253"/>
      <c r="H82" s="253"/>
      <c r="I82" s="165" t="e">
        <f>H82/G82*100</f>
        <v>#DIV/0!</v>
      </c>
      <c r="J82" s="166" t="e">
        <f>E82/I82*100</f>
        <v>#DIV/0!</v>
      </c>
      <c r="K82" s="254" t="s">
        <v>110</v>
      </c>
      <c r="L82" s="249">
        <v>39</v>
      </c>
      <c r="M82" s="250">
        <v>39</v>
      </c>
      <c r="N82" s="251">
        <f>M82/L82*100</f>
        <v>100</v>
      </c>
      <c r="O82" s="614"/>
      <c r="P82" s="617"/>
      <c r="Q82" s="47"/>
    </row>
    <row r="83" spans="1:17" ht="134.25" customHeight="1" x14ac:dyDescent="0.25">
      <c r="A83" s="893"/>
      <c r="B83" s="611"/>
      <c r="C83" s="899"/>
      <c r="D83" s="900"/>
      <c r="E83" s="901"/>
      <c r="F83" s="252" t="s">
        <v>55</v>
      </c>
      <c r="G83" s="253">
        <v>60</v>
      </c>
      <c r="H83" s="253">
        <v>60</v>
      </c>
      <c r="I83" s="165">
        <f>H83/G83*100</f>
        <v>100</v>
      </c>
      <c r="J83" s="166">
        <f>E83/I83*100</f>
        <v>0</v>
      </c>
      <c r="K83" s="254" t="s">
        <v>111</v>
      </c>
      <c r="L83" s="249">
        <v>84</v>
      </c>
      <c r="M83" s="250">
        <v>84</v>
      </c>
      <c r="N83" s="251">
        <f>M83/L83*100</f>
        <v>100</v>
      </c>
      <c r="O83" s="614"/>
      <c r="P83" s="617"/>
      <c r="Q83" s="47"/>
    </row>
    <row r="84" spans="1:17" ht="60" customHeight="1" x14ac:dyDescent="0.25">
      <c r="A84" s="893"/>
      <c r="B84" s="611"/>
      <c r="C84" s="899"/>
      <c r="D84" s="900"/>
      <c r="E84" s="901"/>
      <c r="F84" s="252" t="s">
        <v>56</v>
      </c>
      <c r="G84" s="253"/>
      <c r="H84" s="253"/>
      <c r="I84" s="165" t="e">
        <f>H84/G84*100</f>
        <v>#DIV/0!</v>
      </c>
      <c r="J84" s="166" t="e">
        <f>E84/I84*100</f>
        <v>#DIV/0!</v>
      </c>
      <c r="K84" s="254"/>
      <c r="L84" s="255"/>
      <c r="M84" s="256"/>
      <c r="N84" s="251"/>
      <c r="O84" s="614"/>
      <c r="P84" s="617"/>
      <c r="Q84" s="47"/>
    </row>
    <row r="85" spans="1:17" ht="42.75" customHeight="1" thickBot="1" x14ac:dyDescent="0.3">
      <c r="A85" s="894"/>
      <c r="B85" s="612"/>
      <c r="C85" s="902"/>
      <c r="D85" s="903"/>
      <c r="E85" s="904"/>
      <c r="F85" s="257"/>
      <c r="G85" s="258"/>
      <c r="H85" s="258"/>
      <c r="I85" s="258"/>
      <c r="J85" s="259"/>
      <c r="K85" s="582" t="s">
        <v>51</v>
      </c>
      <c r="L85" s="583"/>
      <c r="M85" s="584"/>
      <c r="N85" s="260">
        <v>100</v>
      </c>
      <c r="O85" s="615"/>
      <c r="P85" s="618"/>
      <c r="Q85" s="47"/>
    </row>
    <row r="86" spans="1:17" ht="66" customHeight="1" x14ac:dyDescent="0.25">
      <c r="A86" s="638">
        <v>9</v>
      </c>
      <c r="B86" s="734" t="s">
        <v>243</v>
      </c>
      <c r="C86" s="57">
        <v>6</v>
      </c>
      <c r="D86" s="57">
        <v>6</v>
      </c>
      <c r="E86" s="82">
        <f>D86/C86*100</f>
        <v>100</v>
      </c>
      <c r="F86" s="58" t="s">
        <v>6</v>
      </c>
      <c r="G86" s="59">
        <f>G87+G88+G89+G90</f>
        <v>0</v>
      </c>
      <c r="H86" s="59">
        <f>H87+H88+H89+H90</f>
        <v>0</v>
      </c>
      <c r="I86" s="59" t="e">
        <f>H86/G86*100</f>
        <v>#DIV/0!</v>
      </c>
      <c r="J86" s="60" t="e">
        <f>E86/I86*100</f>
        <v>#DIV/0!</v>
      </c>
      <c r="K86" s="83" t="s">
        <v>105</v>
      </c>
      <c r="L86" s="84">
        <v>73</v>
      </c>
      <c r="M86" s="84">
        <v>73.2</v>
      </c>
      <c r="N86" s="85">
        <f>M86/L86*100</f>
        <v>100.27397260273973</v>
      </c>
      <c r="O86" s="972" t="e">
        <f>N92*J86/100</f>
        <v>#DIV/0!</v>
      </c>
      <c r="P86" s="592" t="s">
        <v>274</v>
      </c>
      <c r="Q86" s="47"/>
    </row>
    <row r="87" spans="1:17" ht="66" customHeight="1" x14ac:dyDescent="0.25">
      <c r="A87" s="639"/>
      <c r="B87" s="735"/>
      <c r="C87" s="595" t="s">
        <v>281</v>
      </c>
      <c r="D87" s="596"/>
      <c r="E87" s="597"/>
      <c r="F87" s="64" t="s">
        <v>54</v>
      </c>
      <c r="G87" s="65"/>
      <c r="H87" s="65"/>
      <c r="I87" s="59" t="e">
        <f>H87/G87*100</f>
        <v>#DIV/0!</v>
      </c>
      <c r="J87" s="60" t="e">
        <f>E87/I87*100</f>
        <v>#DIV/0!</v>
      </c>
      <c r="K87" s="83" t="s">
        <v>106</v>
      </c>
      <c r="L87" s="84">
        <v>64</v>
      </c>
      <c r="M87" s="84">
        <v>64</v>
      </c>
      <c r="N87" s="85">
        <f>M87/L87*100</f>
        <v>100</v>
      </c>
      <c r="O87" s="973"/>
      <c r="P87" s="593"/>
      <c r="Q87" s="47"/>
    </row>
    <row r="88" spans="1:17" ht="66" customHeight="1" x14ac:dyDescent="0.25">
      <c r="A88" s="639"/>
      <c r="B88" s="735"/>
      <c r="C88" s="598"/>
      <c r="D88" s="599"/>
      <c r="E88" s="600"/>
      <c r="F88" s="64" t="s">
        <v>53</v>
      </c>
      <c r="G88" s="65"/>
      <c r="H88" s="65"/>
      <c r="I88" s="59" t="e">
        <f>H88/G88*100</f>
        <v>#DIV/0!</v>
      </c>
      <c r="J88" s="60" t="e">
        <f>E88/I88*100</f>
        <v>#DIV/0!</v>
      </c>
      <c r="K88" s="83" t="s">
        <v>107</v>
      </c>
      <c r="L88" s="84">
        <v>4500</v>
      </c>
      <c r="M88" s="84">
        <v>4650</v>
      </c>
      <c r="N88" s="85">
        <f>M88/L88*100</f>
        <v>103.33333333333334</v>
      </c>
      <c r="O88" s="973"/>
      <c r="P88" s="593"/>
      <c r="Q88" s="47"/>
    </row>
    <row r="89" spans="1:17" ht="60" customHeight="1" x14ac:dyDescent="0.25">
      <c r="A89" s="639"/>
      <c r="B89" s="735"/>
      <c r="C89" s="598"/>
      <c r="D89" s="599"/>
      <c r="E89" s="600"/>
      <c r="F89" s="64" t="s">
        <v>55</v>
      </c>
      <c r="G89" s="65">
        <v>0</v>
      </c>
      <c r="H89" s="65">
        <v>0</v>
      </c>
      <c r="I89" s="59" t="e">
        <f>H89/G89*100</f>
        <v>#DIV/0!</v>
      </c>
      <c r="J89" s="60" t="e">
        <f>E89/I89*100</f>
        <v>#DIV/0!</v>
      </c>
      <c r="K89" s="86"/>
      <c r="L89" s="87"/>
      <c r="M89" s="88"/>
      <c r="N89" s="89"/>
      <c r="O89" s="973"/>
      <c r="P89" s="593"/>
      <c r="Q89" s="47"/>
    </row>
    <row r="90" spans="1:17" ht="60" customHeight="1" x14ac:dyDescent="0.25">
      <c r="A90" s="639"/>
      <c r="B90" s="735"/>
      <c r="C90" s="598"/>
      <c r="D90" s="599"/>
      <c r="E90" s="600"/>
      <c r="F90" s="64" t="s">
        <v>56</v>
      </c>
      <c r="G90" s="65"/>
      <c r="H90" s="65"/>
      <c r="I90" s="59" t="e">
        <f>H90/G90*100</f>
        <v>#DIV/0!</v>
      </c>
      <c r="J90" s="60" t="e">
        <f>E90/I90*100</f>
        <v>#DIV/0!</v>
      </c>
      <c r="K90" s="90"/>
      <c r="L90" s="87"/>
      <c r="M90" s="88"/>
      <c r="N90" s="89"/>
      <c r="O90" s="973"/>
      <c r="P90" s="593"/>
      <c r="Q90" s="47"/>
    </row>
    <row r="91" spans="1:17" ht="27" customHeight="1" x14ac:dyDescent="0.25">
      <c r="A91" s="639"/>
      <c r="B91" s="735"/>
      <c r="C91" s="598"/>
      <c r="D91" s="599"/>
      <c r="E91" s="600"/>
      <c r="F91" s="71"/>
      <c r="G91" s="72"/>
      <c r="H91" s="72"/>
      <c r="I91" s="72"/>
      <c r="J91" s="73"/>
      <c r="K91" s="91"/>
      <c r="L91" s="92"/>
      <c r="M91" s="93"/>
      <c r="N91" s="63"/>
      <c r="O91" s="973"/>
      <c r="P91" s="593"/>
      <c r="Q91" s="47"/>
    </row>
    <row r="92" spans="1:17" ht="60" customHeight="1" thickBot="1" x14ac:dyDescent="0.3">
      <c r="A92" s="661"/>
      <c r="B92" s="736"/>
      <c r="C92" s="601"/>
      <c r="D92" s="602"/>
      <c r="E92" s="603"/>
      <c r="F92" s="78"/>
      <c r="G92" s="94"/>
      <c r="H92" s="94"/>
      <c r="I92" s="94"/>
      <c r="J92" s="95"/>
      <c r="K92" s="604" t="s">
        <v>51</v>
      </c>
      <c r="L92" s="605"/>
      <c r="M92" s="606"/>
      <c r="N92" s="81">
        <f>AVERAGE(N86:N91)</f>
        <v>101.20243531202436</v>
      </c>
      <c r="O92" s="974"/>
      <c r="P92" s="594"/>
      <c r="Q92" s="47"/>
    </row>
    <row r="93" spans="1:17" ht="40.5" customHeight="1" x14ac:dyDescent="0.25">
      <c r="A93" s="638">
        <v>10</v>
      </c>
      <c r="B93" s="905" t="s">
        <v>244</v>
      </c>
      <c r="C93" s="111">
        <v>78</v>
      </c>
      <c r="D93" s="111">
        <v>78</v>
      </c>
      <c r="E93" s="111">
        <f>D93/C93*100</f>
        <v>100</v>
      </c>
      <c r="F93" s="113" t="s">
        <v>6</v>
      </c>
      <c r="G93" s="120">
        <v>300</v>
      </c>
      <c r="H93" s="120">
        <v>283.2</v>
      </c>
      <c r="I93" s="114">
        <f>H93/G93*100</f>
        <v>94.399999999999991</v>
      </c>
      <c r="J93" s="307">
        <f>E93/I93*100</f>
        <v>105.93220338983052</v>
      </c>
      <c r="K93" s="308" t="s">
        <v>132</v>
      </c>
      <c r="L93" s="309">
        <v>55.9</v>
      </c>
      <c r="M93" s="309">
        <v>59</v>
      </c>
      <c r="N93" s="310">
        <f>M93/L93*100</f>
        <v>105.54561717352415</v>
      </c>
      <c r="O93" s="886">
        <f>N98*J93/100</f>
        <v>108.61102877826795</v>
      </c>
      <c r="P93" s="728" t="s">
        <v>70</v>
      </c>
      <c r="Q93" s="47"/>
    </row>
    <row r="94" spans="1:17" ht="39.75" customHeight="1" x14ac:dyDescent="0.25">
      <c r="A94" s="842"/>
      <c r="B94" s="906"/>
      <c r="C94" s="824" t="s">
        <v>241</v>
      </c>
      <c r="D94" s="825"/>
      <c r="E94" s="826"/>
      <c r="F94" s="119" t="s">
        <v>54</v>
      </c>
      <c r="G94" s="120"/>
      <c r="H94" s="120"/>
      <c r="I94" s="114" t="e">
        <f>H94/G94*100</f>
        <v>#DIV/0!</v>
      </c>
      <c r="J94" s="307" t="e">
        <f>E94/I94*100</f>
        <v>#DIV/0!</v>
      </c>
      <c r="K94" s="311" t="s">
        <v>58</v>
      </c>
      <c r="L94" s="309">
        <v>49</v>
      </c>
      <c r="M94" s="309">
        <v>50</v>
      </c>
      <c r="N94" s="310">
        <f t="shared" ref="N94:N95" si="7">M94/L94*100</f>
        <v>102.04081632653062</v>
      </c>
      <c r="O94" s="887"/>
      <c r="P94" s="729"/>
      <c r="Q94" s="47"/>
    </row>
    <row r="95" spans="1:17" ht="60" customHeight="1" x14ac:dyDescent="0.25">
      <c r="A95" s="842"/>
      <c r="B95" s="906"/>
      <c r="C95" s="827"/>
      <c r="D95" s="828"/>
      <c r="E95" s="829"/>
      <c r="F95" s="119" t="s">
        <v>53</v>
      </c>
      <c r="G95" s="120"/>
      <c r="H95" s="120"/>
      <c r="I95" s="114" t="e">
        <f>H95/G95*100</f>
        <v>#DIV/0!</v>
      </c>
      <c r="J95" s="307" t="e">
        <f>E95/I95*100</f>
        <v>#DIV/0!</v>
      </c>
      <c r="K95" s="311" t="s">
        <v>133</v>
      </c>
      <c r="L95" s="309">
        <v>86.7</v>
      </c>
      <c r="M95" s="309">
        <v>86.7</v>
      </c>
      <c r="N95" s="310">
        <f t="shared" si="7"/>
        <v>100</v>
      </c>
      <c r="O95" s="887"/>
      <c r="P95" s="729"/>
      <c r="Q95" s="47"/>
    </row>
    <row r="96" spans="1:17" ht="60" customHeight="1" x14ac:dyDescent="0.25">
      <c r="A96" s="842"/>
      <c r="B96" s="906"/>
      <c r="C96" s="827"/>
      <c r="D96" s="828"/>
      <c r="E96" s="829"/>
      <c r="F96" s="119" t="s">
        <v>55</v>
      </c>
      <c r="G96" s="120">
        <v>300</v>
      </c>
      <c r="H96" s="120">
        <v>283.2</v>
      </c>
      <c r="I96" s="114">
        <f>H96/G96*100</f>
        <v>94.399999999999991</v>
      </c>
      <c r="J96" s="307">
        <f>E96/I96*100</f>
        <v>0</v>
      </c>
      <c r="K96" s="311"/>
      <c r="L96" s="312"/>
      <c r="M96" s="312"/>
      <c r="N96" s="310"/>
      <c r="O96" s="887"/>
      <c r="P96" s="729"/>
      <c r="Q96" s="47"/>
    </row>
    <row r="97" spans="1:17" ht="60" customHeight="1" x14ac:dyDescent="0.25">
      <c r="A97" s="842"/>
      <c r="B97" s="906"/>
      <c r="C97" s="827"/>
      <c r="D97" s="828"/>
      <c r="E97" s="829"/>
      <c r="F97" s="119" t="s">
        <v>56</v>
      </c>
      <c r="G97" s="120"/>
      <c r="H97" s="120"/>
      <c r="I97" s="114" t="e">
        <f>H97/G97*100</f>
        <v>#DIV/0!</v>
      </c>
      <c r="J97" s="307" t="e">
        <f>E97/I97*100</f>
        <v>#DIV/0!</v>
      </c>
      <c r="K97" s="311"/>
      <c r="L97" s="312"/>
      <c r="M97" s="312"/>
      <c r="N97" s="310"/>
      <c r="O97" s="887"/>
      <c r="P97" s="729"/>
      <c r="Q97" s="47"/>
    </row>
    <row r="98" spans="1:17" ht="44.25" customHeight="1" thickBot="1" x14ac:dyDescent="0.3">
      <c r="A98" s="843"/>
      <c r="B98" s="907"/>
      <c r="C98" s="830"/>
      <c r="D98" s="831"/>
      <c r="E98" s="832"/>
      <c r="F98" s="128"/>
      <c r="G98" s="129"/>
      <c r="H98" s="129"/>
      <c r="I98" s="129"/>
      <c r="J98" s="130"/>
      <c r="K98" s="821" t="s">
        <v>51</v>
      </c>
      <c r="L98" s="822"/>
      <c r="M98" s="823"/>
      <c r="N98" s="313">
        <f>(N93+N94+N95)/3</f>
        <v>102.52881116668493</v>
      </c>
      <c r="O98" s="888"/>
      <c r="P98" s="730"/>
      <c r="Q98" s="47"/>
    </row>
    <row r="99" spans="1:17" ht="60" customHeight="1" x14ac:dyDescent="0.25">
      <c r="A99" s="839">
        <v>11</v>
      </c>
      <c r="B99" s="889" t="s">
        <v>250</v>
      </c>
      <c r="C99" s="164">
        <v>7</v>
      </c>
      <c r="D99" s="164">
        <v>7</v>
      </c>
      <c r="E99" s="164">
        <f>D99/C99*100</f>
        <v>100</v>
      </c>
      <c r="F99" s="247" t="s">
        <v>6</v>
      </c>
      <c r="G99" s="165">
        <f>G102</f>
        <v>102.1</v>
      </c>
      <c r="H99" s="165">
        <v>78.8</v>
      </c>
      <c r="I99" s="165">
        <f>H99/G99*100</f>
        <v>77.179236043095017</v>
      </c>
      <c r="J99" s="166">
        <f>E99/I99*100</f>
        <v>129.56852791878171</v>
      </c>
      <c r="K99" s="167" t="s">
        <v>134</v>
      </c>
      <c r="L99" s="261">
        <v>6</v>
      </c>
      <c r="M99" s="261">
        <v>7</v>
      </c>
      <c r="N99" s="251">
        <f>M99/L99*100</f>
        <v>116.66666666666667</v>
      </c>
      <c r="O99" s="613">
        <f>N104*J99/100</f>
        <v>139.89801889452903</v>
      </c>
      <c r="P99" s="616" t="s">
        <v>70</v>
      </c>
      <c r="Q99" s="47"/>
    </row>
    <row r="100" spans="1:17" ht="60" customHeight="1" x14ac:dyDescent="0.25">
      <c r="A100" s="840"/>
      <c r="B100" s="890"/>
      <c r="C100" s="573" t="s">
        <v>240</v>
      </c>
      <c r="D100" s="574"/>
      <c r="E100" s="575"/>
      <c r="F100" s="252" t="s">
        <v>54</v>
      </c>
      <c r="G100" s="253"/>
      <c r="H100" s="253"/>
      <c r="I100" s="165" t="e">
        <f>H100/G100*100</f>
        <v>#DIV/0!</v>
      </c>
      <c r="J100" s="166" t="e">
        <f>E100/I100*100</f>
        <v>#DIV/0!</v>
      </c>
      <c r="K100" s="262" t="s">
        <v>135</v>
      </c>
      <c r="L100" s="261">
        <v>400</v>
      </c>
      <c r="M100" s="261">
        <v>429</v>
      </c>
      <c r="N100" s="251">
        <f t="shared" ref="N100:N101" si="8">M100/L100*100</f>
        <v>107.25</v>
      </c>
      <c r="O100" s="614"/>
      <c r="P100" s="617"/>
      <c r="Q100" s="47"/>
    </row>
    <row r="101" spans="1:17" ht="60" customHeight="1" x14ac:dyDescent="0.25">
      <c r="A101" s="840"/>
      <c r="B101" s="890"/>
      <c r="C101" s="576"/>
      <c r="D101" s="577"/>
      <c r="E101" s="578"/>
      <c r="F101" s="252" t="s">
        <v>53</v>
      </c>
      <c r="G101" s="253"/>
      <c r="H101" s="253"/>
      <c r="I101" s="165" t="e">
        <f>H101/G101*100</f>
        <v>#DIV/0!</v>
      </c>
      <c r="J101" s="166" t="e">
        <f>E101/I101*100</f>
        <v>#DIV/0!</v>
      </c>
      <c r="K101" s="262" t="s">
        <v>136</v>
      </c>
      <c r="L101" s="261">
        <v>35</v>
      </c>
      <c r="M101" s="261">
        <v>35</v>
      </c>
      <c r="N101" s="251">
        <f t="shared" si="8"/>
        <v>100</v>
      </c>
      <c r="O101" s="614"/>
      <c r="P101" s="617"/>
      <c r="Q101" s="47"/>
    </row>
    <row r="102" spans="1:17" ht="60" customHeight="1" x14ac:dyDescent="0.25">
      <c r="A102" s="840"/>
      <c r="B102" s="890"/>
      <c r="C102" s="576"/>
      <c r="D102" s="577"/>
      <c r="E102" s="578"/>
      <c r="F102" s="252" t="s">
        <v>55</v>
      </c>
      <c r="G102" s="263">
        <v>102.1</v>
      </c>
      <c r="H102" s="263">
        <v>78.8</v>
      </c>
      <c r="I102" s="165">
        <f>H102/G102*100</f>
        <v>77.179236043095017</v>
      </c>
      <c r="J102" s="166">
        <f>E102/I102*100</f>
        <v>0</v>
      </c>
      <c r="K102" s="262"/>
      <c r="L102" s="254"/>
      <c r="M102" s="254"/>
      <c r="N102" s="264"/>
      <c r="O102" s="614"/>
      <c r="P102" s="617"/>
      <c r="Q102" s="47"/>
    </row>
    <row r="103" spans="1:17" ht="60" customHeight="1" x14ac:dyDescent="0.25">
      <c r="A103" s="840"/>
      <c r="B103" s="890"/>
      <c r="C103" s="576"/>
      <c r="D103" s="577"/>
      <c r="E103" s="578"/>
      <c r="F103" s="252" t="s">
        <v>56</v>
      </c>
      <c r="G103" s="253"/>
      <c r="H103" s="253"/>
      <c r="I103" s="165" t="e">
        <f>H103/G103*100</f>
        <v>#DIV/0!</v>
      </c>
      <c r="J103" s="166" t="e">
        <f>E103/I103*100</f>
        <v>#DIV/0!</v>
      </c>
      <c r="K103" s="262"/>
      <c r="L103" s="254"/>
      <c r="M103" s="254"/>
      <c r="N103" s="264"/>
      <c r="O103" s="614"/>
      <c r="P103" s="617"/>
      <c r="Q103" s="47"/>
    </row>
    <row r="104" spans="1:17" ht="47.25" customHeight="1" thickBot="1" x14ac:dyDescent="0.3">
      <c r="A104" s="841"/>
      <c r="B104" s="891"/>
      <c r="C104" s="579"/>
      <c r="D104" s="580"/>
      <c r="E104" s="581"/>
      <c r="F104" s="168"/>
      <c r="G104" s="169"/>
      <c r="H104" s="169"/>
      <c r="I104" s="169"/>
      <c r="J104" s="170"/>
      <c r="K104" s="582" t="s">
        <v>51</v>
      </c>
      <c r="L104" s="583"/>
      <c r="M104" s="584"/>
      <c r="N104" s="265">
        <f>SUM(N99:N101)/3</f>
        <v>107.97222222222223</v>
      </c>
      <c r="O104" s="615"/>
      <c r="P104" s="618"/>
      <c r="Q104" s="47"/>
    </row>
    <row r="105" spans="1:17" ht="60" customHeight="1" x14ac:dyDescent="0.25">
      <c r="A105" s="638">
        <v>12</v>
      </c>
      <c r="B105" s="818" t="s">
        <v>251</v>
      </c>
      <c r="C105" s="266">
        <v>9</v>
      </c>
      <c r="D105" s="266">
        <v>9</v>
      </c>
      <c r="E105" s="266">
        <f>D105/C105*100</f>
        <v>100</v>
      </c>
      <c r="F105" s="267" t="s">
        <v>6</v>
      </c>
      <c r="G105" s="268">
        <f>G106+G107+G108+G109</f>
        <v>562.5</v>
      </c>
      <c r="H105" s="268">
        <f>H106+H107+H108+H109</f>
        <v>562.4</v>
      </c>
      <c r="I105" s="268">
        <f>H105/G105*100</f>
        <v>99.982222222222219</v>
      </c>
      <c r="J105" s="269">
        <f>E105/I105*100</f>
        <v>100.01778093883358</v>
      </c>
      <c r="K105" s="270" t="s">
        <v>218</v>
      </c>
      <c r="L105" s="271">
        <v>0.1</v>
      </c>
      <c r="M105" s="272">
        <v>0.1</v>
      </c>
      <c r="N105" s="273">
        <f>M105/L105*100</f>
        <v>100</v>
      </c>
      <c r="O105" s="759">
        <f>N118*J105/100</f>
        <v>92.901131141262738</v>
      </c>
      <c r="P105" s="795" t="s">
        <v>116</v>
      </c>
      <c r="Q105" s="47"/>
    </row>
    <row r="106" spans="1:17" ht="60" customHeight="1" x14ac:dyDescent="0.25">
      <c r="A106" s="639"/>
      <c r="B106" s="819"/>
      <c r="C106" s="871" t="s">
        <v>290</v>
      </c>
      <c r="D106" s="872"/>
      <c r="E106" s="873"/>
      <c r="F106" s="274" t="s">
        <v>54</v>
      </c>
      <c r="G106" s="275"/>
      <c r="H106" s="275"/>
      <c r="I106" s="268"/>
      <c r="J106" s="268"/>
      <c r="K106" s="276" t="s">
        <v>219</v>
      </c>
      <c r="L106" s="271">
        <v>73.400000000000006</v>
      </c>
      <c r="M106" s="272">
        <v>73.400000000000006</v>
      </c>
      <c r="N106" s="273">
        <f t="shared" ref="N106:N117" si="9">M106/L106*100</f>
        <v>100</v>
      </c>
      <c r="O106" s="760"/>
      <c r="P106" s="796"/>
      <c r="Q106" s="47"/>
    </row>
    <row r="107" spans="1:17" ht="120" customHeight="1" x14ac:dyDescent="0.25">
      <c r="A107" s="639"/>
      <c r="B107" s="819"/>
      <c r="C107" s="874"/>
      <c r="D107" s="875"/>
      <c r="E107" s="876"/>
      <c r="F107" s="274" t="s">
        <v>53</v>
      </c>
      <c r="G107" s="275"/>
      <c r="H107" s="275"/>
      <c r="I107" s="268"/>
      <c r="J107" s="269"/>
      <c r="K107" s="277" t="s">
        <v>220</v>
      </c>
      <c r="L107" s="271">
        <v>100</v>
      </c>
      <c r="M107" s="272">
        <v>100</v>
      </c>
      <c r="N107" s="273">
        <f t="shared" si="9"/>
        <v>100</v>
      </c>
      <c r="O107" s="760"/>
      <c r="P107" s="796"/>
      <c r="Q107" s="47"/>
    </row>
    <row r="108" spans="1:17" ht="60" customHeight="1" x14ac:dyDescent="0.25">
      <c r="A108" s="639"/>
      <c r="B108" s="819"/>
      <c r="C108" s="874"/>
      <c r="D108" s="875"/>
      <c r="E108" s="876"/>
      <c r="F108" s="274" t="s">
        <v>55</v>
      </c>
      <c r="G108" s="278">
        <v>562.5</v>
      </c>
      <c r="H108" s="278">
        <v>562.4</v>
      </c>
      <c r="I108" s="268">
        <f>H108/G108*100</f>
        <v>99.982222222222219</v>
      </c>
      <c r="J108" s="268">
        <v>100</v>
      </c>
      <c r="K108" s="277" t="s">
        <v>221</v>
      </c>
      <c r="L108" s="271">
        <v>43</v>
      </c>
      <c r="M108" s="272">
        <v>43</v>
      </c>
      <c r="N108" s="273">
        <f t="shared" si="9"/>
        <v>100</v>
      </c>
      <c r="O108" s="760"/>
      <c r="P108" s="796"/>
      <c r="Q108" s="47"/>
    </row>
    <row r="109" spans="1:17" ht="105" customHeight="1" x14ac:dyDescent="0.25">
      <c r="A109" s="639"/>
      <c r="B109" s="819"/>
      <c r="C109" s="874"/>
      <c r="D109" s="875"/>
      <c r="E109" s="876"/>
      <c r="F109" s="274" t="s">
        <v>56</v>
      </c>
      <c r="G109" s="275"/>
      <c r="H109" s="275"/>
      <c r="I109" s="268"/>
      <c r="J109" s="269"/>
      <c r="K109" s="277" t="s">
        <v>222</v>
      </c>
      <c r="L109" s="279">
        <v>50</v>
      </c>
      <c r="M109" s="279">
        <v>50</v>
      </c>
      <c r="N109" s="273">
        <f>M108/L108*100</f>
        <v>100</v>
      </c>
      <c r="O109" s="760"/>
      <c r="P109" s="796"/>
      <c r="Q109" s="47"/>
    </row>
    <row r="110" spans="1:17" ht="105" customHeight="1" thickBot="1" x14ac:dyDescent="0.3">
      <c r="A110" s="639"/>
      <c r="B110" s="819"/>
      <c r="C110" s="874"/>
      <c r="D110" s="875"/>
      <c r="E110" s="876"/>
      <c r="F110" s="280"/>
      <c r="G110" s="281"/>
      <c r="H110" s="281"/>
      <c r="I110" s="281"/>
      <c r="J110" s="282"/>
      <c r="K110" s="277" t="s">
        <v>223</v>
      </c>
      <c r="L110" s="279">
        <v>25</v>
      </c>
      <c r="M110" s="279">
        <v>25</v>
      </c>
      <c r="N110" s="273">
        <f>M109/L109*100</f>
        <v>100</v>
      </c>
      <c r="O110" s="760"/>
      <c r="P110" s="796"/>
      <c r="Q110" s="47"/>
    </row>
    <row r="111" spans="1:17" ht="76.5" customHeight="1" thickBot="1" x14ac:dyDescent="0.3">
      <c r="A111" s="639"/>
      <c r="B111" s="819"/>
      <c r="C111" s="874"/>
      <c r="D111" s="875"/>
      <c r="E111" s="876"/>
      <c r="F111" s="283"/>
      <c r="G111" s="284"/>
      <c r="H111" s="284"/>
      <c r="I111" s="284"/>
      <c r="J111" s="285"/>
      <c r="K111" s="286" t="s">
        <v>291</v>
      </c>
      <c r="L111" s="279">
        <v>75</v>
      </c>
      <c r="M111" s="279">
        <v>75</v>
      </c>
      <c r="N111" s="273">
        <f>M110/L110*100</f>
        <v>100</v>
      </c>
      <c r="O111" s="760"/>
      <c r="P111" s="796"/>
      <c r="Q111" s="47"/>
    </row>
    <row r="112" spans="1:17" ht="176.25" customHeight="1" thickBot="1" x14ac:dyDescent="0.3">
      <c r="A112" s="639"/>
      <c r="B112" s="819"/>
      <c r="C112" s="874"/>
      <c r="D112" s="875"/>
      <c r="E112" s="876"/>
      <c r="F112" s="283"/>
      <c r="G112" s="284"/>
      <c r="H112" s="284"/>
      <c r="I112" s="284"/>
      <c r="J112" s="285"/>
      <c r="K112" s="287" t="s">
        <v>292</v>
      </c>
      <c r="L112" s="279">
        <v>100</v>
      </c>
      <c r="M112" s="279">
        <v>100</v>
      </c>
      <c r="N112" s="273">
        <f>M111/L111*100</f>
        <v>100</v>
      </c>
      <c r="O112" s="760"/>
      <c r="P112" s="796"/>
      <c r="Q112" s="47"/>
    </row>
    <row r="113" spans="1:17" ht="195" customHeight="1" thickBot="1" x14ac:dyDescent="0.3">
      <c r="A113" s="639"/>
      <c r="B113" s="819"/>
      <c r="C113" s="874"/>
      <c r="D113" s="875"/>
      <c r="E113" s="876"/>
      <c r="F113" s="283"/>
      <c r="G113" s="284"/>
      <c r="H113" s="284"/>
      <c r="I113" s="284"/>
      <c r="J113" s="285"/>
      <c r="K113" s="287" t="s">
        <v>293</v>
      </c>
      <c r="L113" s="279">
        <v>40</v>
      </c>
      <c r="M113" s="279">
        <v>10</v>
      </c>
      <c r="N113" s="273">
        <f>M113/L113*100</f>
        <v>25</v>
      </c>
      <c r="O113" s="760"/>
      <c r="P113" s="796"/>
      <c r="Q113" s="47"/>
    </row>
    <row r="114" spans="1:17" ht="155.25" customHeight="1" thickBot="1" x14ac:dyDescent="0.3">
      <c r="A114" s="639"/>
      <c r="B114" s="819"/>
      <c r="C114" s="874"/>
      <c r="D114" s="875"/>
      <c r="E114" s="876"/>
      <c r="F114" s="283"/>
      <c r="G114" s="284"/>
      <c r="H114" s="284"/>
      <c r="I114" s="284"/>
      <c r="J114" s="285"/>
      <c r="K114" s="288" t="s">
        <v>294</v>
      </c>
      <c r="L114" s="279">
        <v>40</v>
      </c>
      <c r="M114" s="279">
        <v>33</v>
      </c>
      <c r="N114" s="289">
        <f t="shared" si="9"/>
        <v>82.5</v>
      </c>
      <c r="O114" s="760"/>
      <c r="P114" s="796"/>
      <c r="Q114" s="47"/>
    </row>
    <row r="115" spans="1:17" ht="99.75" customHeight="1" thickBot="1" x14ac:dyDescent="0.3">
      <c r="A115" s="639"/>
      <c r="B115" s="819"/>
      <c r="C115" s="874"/>
      <c r="D115" s="875"/>
      <c r="E115" s="876"/>
      <c r="F115" s="283"/>
      <c r="G115" s="284"/>
      <c r="H115" s="284"/>
      <c r="I115" s="284"/>
      <c r="J115" s="285"/>
      <c r="K115" s="290" t="s">
        <v>224</v>
      </c>
      <c r="L115" s="279">
        <v>50</v>
      </c>
      <c r="M115" s="279">
        <v>50</v>
      </c>
      <c r="N115" s="289">
        <f t="shared" si="9"/>
        <v>100</v>
      </c>
      <c r="O115" s="760"/>
      <c r="P115" s="796"/>
      <c r="Q115" s="47"/>
    </row>
    <row r="116" spans="1:17" ht="117" customHeight="1" thickBot="1" x14ac:dyDescent="0.3">
      <c r="A116" s="639"/>
      <c r="B116" s="819"/>
      <c r="C116" s="874"/>
      <c r="D116" s="875"/>
      <c r="E116" s="876"/>
      <c r="F116" s="283"/>
      <c r="G116" s="284"/>
      <c r="H116" s="284"/>
      <c r="I116" s="284"/>
      <c r="J116" s="285"/>
      <c r="K116" s="291" t="s">
        <v>295</v>
      </c>
      <c r="L116" s="279">
        <v>2</v>
      </c>
      <c r="M116" s="279">
        <v>2</v>
      </c>
      <c r="N116" s="289">
        <f t="shared" si="9"/>
        <v>100</v>
      </c>
      <c r="O116" s="760"/>
      <c r="P116" s="796"/>
      <c r="Q116" s="47"/>
    </row>
    <row r="117" spans="1:17" ht="106.5" customHeight="1" thickBot="1" x14ac:dyDescent="0.3">
      <c r="A117" s="639"/>
      <c r="B117" s="819"/>
      <c r="C117" s="874"/>
      <c r="D117" s="875"/>
      <c r="E117" s="876"/>
      <c r="F117" s="283"/>
      <c r="G117" s="284"/>
      <c r="H117" s="284"/>
      <c r="I117" s="284"/>
      <c r="J117" s="285"/>
      <c r="K117" s="292" t="s">
        <v>296</v>
      </c>
      <c r="L117" s="279">
        <v>70</v>
      </c>
      <c r="M117" s="279">
        <v>70</v>
      </c>
      <c r="N117" s="289">
        <f t="shared" si="9"/>
        <v>100</v>
      </c>
      <c r="O117" s="760"/>
      <c r="P117" s="796"/>
      <c r="Q117" s="47"/>
    </row>
    <row r="118" spans="1:17" ht="64.5" customHeight="1" thickBot="1" x14ac:dyDescent="0.3">
      <c r="A118" s="639"/>
      <c r="B118" s="819"/>
      <c r="C118" s="874"/>
      <c r="D118" s="875"/>
      <c r="E118" s="876"/>
      <c r="F118" s="283"/>
      <c r="G118" s="284"/>
      <c r="H118" s="284"/>
      <c r="I118" s="284"/>
      <c r="J118" s="285"/>
      <c r="K118" s="725" t="s">
        <v>51</v>
      </c>
      <c r="L118" s="726"/>
      <c r="M118" s="727"/>
      <c r="N118" s="293">
        <f>(N105+N106+N107+N108+N109+N110+N111+N112+N113+N114+N115+N116+N117)/13</f>
        <v>92.884615384615387</v>
      </c>
      <c r="O118" s="760"/>
      <c r="P118" s="796"/>
      <c r="Q118" s="47"/>
    </row>
    <row r="119" spans="1:17" ht="60" hidden="1" customHeight="1" thickBot="1" x14ac:dyDescent="0.3">
      <c r="A119" s="639"/>
      <c r="B119" s="819"/>
      <c r="C119" s="874"/>
      <c r="D119" s="875"/>
      <c r="E119" s="876"/>
      <c r="F119" s="283"/>
      <c r="G119" s="284"/>
      <c r="H119" s="284"/>
      <c r="I119" s="284"/>
      <c r="J119" s="285"/>
      <c r="K119" s="294"/>
      <c r="L119" s="295"/>
      <c r="M119" s="295"/>
      <c r="N119" s="296"/>
      <c r="O119" s="760"/>
      <c r="P119" s="796"/>
      <c r="Q119" s="47"/>
    </row>
    <row r="120" spans="1:17" ht="18" hidden="1" customHeight="1" thickBot="1" x14ac:dyDescent="0.3">
      <c r="A120" s="639"/>
      <c r="B120" s="819"/>
      <c r="C120" s="874"/>
      <c r="D120" s="875"/>
      <c r="E120" s="876"/>
      <c r="F120" s="283"/>
      <c r="G120" s="284"/>
      <c r="H120" s="284"/>
      <c r="I120" s="284"/>
      <c r="J120" s="285"/>
      <c r="K120" s="297"/>
      <c r="L120" s="281"/>
      <c r="M120" s="282"/>
      <c r="N120" s="298"/>
      <c r="O120" s="760"/>
      <c r="P120" s="796"/>
      <c r="Q120" s="47"/>
    </row>
    <row r="121" spans="1:17" ht="60" hidden="1" customHeight="1" thickBot="1" x14ac:dyDescent="0.3">
      <c r="A121" s="661"/>
      <c r="B121" s="820"/>
      <c r="C121" s="877"/>
      <c r="D121" s="878"/>
      <c r="E121" s="879"/>
      <c r="F121" s="299"/>
      <c r="G121" s="300"/>
      <c r="H121" s="300"/>
      <c r="I121" s="300"/>
      <c r="J121" s="301"/>
      <c r="K121" s="725" t="s">
        <v>51</v>
      </c>
      <c r="L121" s="726"/>
      <c r="M121" s="727"/>
      <c r="N121" s="293"/>
      <c r="O121" s="761"/>
      <c r="P121" s="797"/>
      <c r="Q121" s="47"/>
    </row>
    <row r="122" spans="1:17" ht="68.25" customHeight="1" x14ac:dyDescent="0.25">
      <c r="A122" s="947">
        <v>13</v>
      </c>
      <c r="B122" s="949" t="s">
        <v>226</v>
      </c>
      <c r="C122" s="111">
        <v>19</v>
      </c>
      <c r="D122" s="111">
        <v>19</v>
      </c>
      <c r="E122" s="111">
        <f>D122/C122*100</f>
        <v>100</v>
      </c>
      <c r="F122" s="113" t="s">
        <v>6</v>
      </c>
      <c r="G122" s="114">
        <v>17.100000000000001</v>
      </c>
      <c r="H122" s="114">
        <f>H123+H124+H125+H126</f>
        <v>7.1</v>
      </c>
      <c r="I122" s="114">
        <f>H122/G122*100</f>
        <v>41.520467836257303</v>
      </c>
      <c r="J122" s="307">
        <f>E122/I122*100</f>
        <v>240.84507042253526</v>
      </c>
      <c r="K122" s="330" t="s">
        <v>231</v>
      </c>
      <c r="L122" s="331">
        <v>575</v>
      </c>
      <c r="M122" s="332">
        <v>661</v>
      </c>
      <c r="N122" s="310">
        <f>M122/L122*100</f>
        <v>114.95652173913042</v>
      </c>
      <c r="O122" s="886">
        <f>N131*J122/100</f>
        <v>268.78332849858322</v>
      </c>
      <c r="P122" s="728" t="s">
        <v>70</v>
      </c>
      <c r="Q122" s="47"/>
    </row>
    <row r="123" spans="1:17" ht="23.25" customHeight="1" x14ac:dyDescent="0.25">
      <c r="A123" s="840"/>
      <c r="B123" s="950"/>
      <c r="C123" s="824" t="s">
        <v>115</v>
      </c>
      <c r="D123" s="825"/>
      <c r="E123" s="826"/>
      <c r="F123" s="333" t="s">
        <v>54</v>
      </c>
      <c r="G123" s="120"/>
      <c r="H123" s="120"/>
      <c r="I123" s="114"/>
      <c r="J123" s="307"/>
      <c r="K123" s="330" t="s">
        <v>232</v>
      </c>
      <c r="L123" s="331">
        <v>25</v>
      </c>
      <c r="M123" s="332">
        <v>17</v>
      </c>
      <c r="N123" s="310">
        <f t="shared" ref="N123:N130" si="10">M123/L123*100</f>
        <v>68</v>
      </c>
      <c r="O123" s="887"/>
      <c r="P123" s="729"/>
      <c r="Q123" s="47"/>
    </row>
    <row r="124" spans="1:17" ht="23.25" customHeight="1" x14ac:dyDescent="0.25">
      <c r="A124" s="840"/>
      <c r="B124" s="950"/>
      <c r="C124" s="827"/>
      <c r="D124" s="828"/>
      <c r="E124" s="829"/>
      <c r="F124" s="333" t="s">
        <v>53</v>
      </c>
      <c r="G124" s="120"/>
      <c r="H124" s="120"/>
      <c r="I124" s="114"/>
      <c r="J124" s="307"/>
      <c r="K124" s="330" t="s">
        <v>233</v>
      </c>
      <c r="L124" s="331">
        <v>83</v>
      </c>
      <c r="M124" s="332">
        <v>90</v>
      </c>
      <c r="N124" s="310">
        <f t="shared" si="10"/>
        <v>108.43373493975903</v>
      </c>
      <c r="O124" s="887"/>
      <c r="P124" s="729"/>
      <c r="Q124" s="47"/>
    </row>
    <row r="125" spans="1:17" ht="23.25" customHeight="1" x14ac:dyDescent="0.25">
      <c r="A125" s="840"/>
      <c r="B125" s="950"/>
      <c r="C125" s="827"/>
      <c r="D125" s="828"/>
      <c r="E125" s="829"/>
      <c r="F125" s="333" t="s">
        <v>55</v>
      </c>
      <c r="G125" s="120">
        <v>17.100000000000001</v>
      </c>
      <c r="H125" s="120">
        <v>7.1</v>
      </c>
      <c r="I125" s="114">
        <f>H125/G125*100</f>
        <v>41.520467836257303</v>
      </c>
      <c r="J125" s="307">
        <v>100</v>
      </c>
      <c r="K125" s="334" t="s">
        <v>234</v>
      </c>
      <c r="L125" s="331">
        <v>2</v>
      </c>
      <c r="M125" s="332">
        <v>1</v>
      </c>
      <c r="N125" s="310">
        <f t="shared" si="10"/>
        <v>50</v>
      </c>
      <c r="O125" s="887"/>
      <c r="P125" s="729"/>
      <c r="Q125" s="47"/>
    </row>
    <row r="126" spans="1:17" ht="36.75" customHeight="1" x14ac:dyDescent="0.25">
      <c r="A126" s="840"/>
      <c r="B126" s="950"/>
      <c r="C126" s="827"/>
      <c r="D126" s="828"/>
      <c r="E126" s="829"/>
      <c r="F126" s="333" t="s">
        <v>56</v>
      </c>
      <c r="G126" s="120"/>
      <c r="H126" s="120"/>
      <c r="I126" s="114"/>
      <c r="J126" s="307"/>
      <c r="K126" s="330" t="s">
        <v>235</v>
      </c>
      <c r="L126" s="331">
        <v>465</v>
      </c>
      <c r="M126" s="332">
        <v>553</v>
      </c>
      <c r="N126" s="310">
        <f t="shared" si="10"/>
        <v>118.9247311827957</v>
      </c>
      <c r="O126" s="887"/>
      <c r="P126" s="729"/>
      <c r="Q126" s="47"/>
    </row>
    <row r="127" spans="1:17" ht="47.25" customHeight="1" x14ac:dyDescent="0.25">
      <c r="A127" s="840"/>
      <c r="B127" s="950"/>
      <c r="C127" s="827"/>
      <c r="D127" s="828"/>
      <c r="E127" s="829"/>
      <c r="F127" s="122"/>
      <c r="G127" s="324"/>
      <c r="H127" s="324"/>
      <c r="I127" s="324"/>
      <c r="J127" s="324"/>
      <c r="K127" s="330" t="s">
        <v>236</v>
      </c>
      <c r="L127" s="335">
        <v>2032</v>
      </c>
      <c r="M127" s="336">
        <v>2136</v>
      </c>
      <c r="N127" s="310">
        <f t="shared" si="10"/>
        <v>105.11811023622046</v>
      </c>
      <c r="O127" s="887"/>
      <c r="P127" s="729"/>
      <c r="Q127" s="47"/>
    </row>
    <row r="128" spans="1:17" ht="65.25" customHeight="1" x14ac:dyDescent="0.25">
      <c r="A128" s="840"/>
      <c r="B128" s="950"/>
      <c r="C128" s="827"/>
      <c r="D128" s="828"/>
      <c r="E128" s="829"/>
      <c r="F128" s="326"/>
      <c r="G128" s="337"/>
      <c r="H128" s="337"/>
      <c r="I128" s="337"/>
      <c r="J128" s="337"/>
      <c r="K128" s="330" t="s">
        <v>237</v>
      </c>
      <c r="L128" s="335">
        <v>195</v>
      </c>
      <c r="M128" s="336">
        <v>231</v>
      </c>
      <c r="N128" s="310">
        <f t="shared" si="10"/>
        <v>118.46153846153847</v>
      </c>
      <c r="O128" s="887"/>
      <c r="P128" s="729"/>
      <c r="Q128" s="47"/>
    </row>
    <row r="129" spans="1:22" ht="51.75" customHeight="1" x14ac:dyDescent="0.25">
      <c r="A129" s="840"/>
      <c r="B129" s="950"/>
      <c r="C129" s="827"/>
      <c r="D129" s="828"/>
      <c r="E129" s="829"/>
      <c r="F129" s="326"/>
      <c r="G129" s="337"/>
      <c r="H129" s="337"/>
      <c r="I129" s="337"/>
      <c r="J129" s="337"/>
      <c r="K129" s="311" t="s">
        <v>238</v>
      </c>
      <c r="L129" s="335">
        <v>2289</v>
      </c>
      <c r="M129" s="336">
        <v>2291</v>
      </c>
      <c r="N129" s="310">
        <f t="shared" si="10"/>
        <v>100.087374399301</v>
      </c>
      <c r="O129" s="887"/>
      <c r="P129" s="729"/>
      <c r="Q129" s="47"/>
    </row>
    <row r="130" spans="1:22" ht="69.75" customHeight="1" x14ac:dyDescent="0.25">
      <c r="A130" s="840"/>
      <c r="B130" s="950"/>
      <c r="C130" s="827"/>
      <c r="D130" s="828"/>
      <c r="E130" s="829"/>
      <c r="F130" s="326"/>
      <c r="G130" s="327"/>
      <c r="H130" s="327"/>
      <c r="I130" s="327"/>
      <c r="J130" s="327"/>
      <c r="K130" s="311" t="s">
        <v>239</v>
      </c>
      <c r="L130" s="338">
        <v>382</v>
      </c>
      <c r="M130" s="339">
        <v>842</v>
      </c>
      <c r="N130" s="310">
        <f t="shared" si="10"/>
        <v>220.41884816753927</v>
      </c>
      <c r="O130" s="887"/>
      <c r="P130" s="729"/>
      <c r="Q130" s="47"/>
    </row>
    <row r="131" spans="1:22" ht="60" customHeight="1" thickBot="1" x14ac:dyDescent="0.3">
      <c r="A131" s="948"/>
      <c r="B131" s="950"/>
      <c r="C131" s="827"/>
      <c r="D131" s="828"/>
      <c r="E131" s="829"/>
      <c r="F131" s="326"/>
      <c r="G131" s="327"/>
      <c r="H131" s="327"/>
      <c r="I131" s="327"/>
      <c r="J131" s="327"/>
      <c r="K131" s="944" t="s">
        <v>51</v>
      </c>
      <c r="L131" s="945"/>
      <c r="M131" s="946"/>
      <c r="N131" s="131">
        <f>SUM(N122:N130)/9</f>
        <v>111.60009545847605</v>
      </c>
      <c r="O131" s="888"/>
      <c r="P131" s="730"/>
      <c r="Q131" s="47">
        <f>5977.2/5907*100</f>
        <v>101.18842051802946</v>
      </c>
    </row>
    <row r="132" spans="1:22" ht="60" customHeight="1" x14ac:dyDescent="0.25">
      <c r="A132" s="997">
        <v>14</v>
      </c>
      <c r="B132" s="981" t="s">
        <v>263</v>
      </c>
      <c r="C132" s="340">
        <v>6</v>
      </c>
      <c r="D132" s="340">
        <v>6</v>
      </c>
      <c r="E132" s="340">
        <f>D132/C132*100</f>
        <v>100</v>
      </c>
      <c r="F132" s="341" t="s">
        <v>6</v>
      </c>
      <c r="G132" s="342">
        <f>G133+G134+G136+G137</f>
        <v>29119</v>
      </c>
      <c r="H132" s="342">
        <f>H133+H134+H136+H137</f>
        <v>27314.300000000003</v>
      </c>
      <c r="I132" s="342">
        <f>H132/G132*100</f>
        <v>93.802328376661293</v>
      </c>
      <c r="J132" s="343">
        <f>E132/I132*100</f>
        <v>106.60716181633796</v>
      </c>
      <c r="K132" s="344" t="s">
        <v>59</v>
      </c>
      <c r="L132" s="345">
        <v>96.4</v>
      </c>
      <c r="M132" s="345">
        <v>99.5</v>
      </c>
      <c r="N132" s="346">
        <f>M132/L132*100</f>
        <v>103.21576763485476</v>
      </c>
      <c r="O132" s="984">
        <f>N167*J132/100</f>
        <v>106.17016543194961</v>
      </c>
      <c r="P132" s="762" t="s">
        <v>70</v>
      </c>
      <c r="Q132" s="47"/>
    </row>
    <row r="133" spans="1:22" ht="45" customHeight="1" x14ac:dyDescent="0.25">
      <c r="A133" s="998"/>
      <c r="B133" s="982"/>
      <c r="C133" s="765" t="s">
        <v>299</v>
      </c>
      <c r="D133" s="766"/>
      <c r="E133" s="767"/>
      <c r="F133" s="347" t="s">
        <v>54</v>
      </c>
      <c r="G133" s="348">
        <v>0</v>
      </c>
      <c r="H133" s="348"/>
      <c r="I133" s="342" t="e">
        <f>H133/G133*100</f>
        <v>#DIV/0!</v>
      </c>
      <c r="J133" s="343" t="s">
        <v>118</v>
      </c>
      <c r="K133" s="349" t="s">
        <v>60</v>
      </c>
      <c r="L133" s="350">
        <v>77.400000000000006</v>
      </c>
      <c r="M133" s="350">
        <v>95.8</v>
      </c>
      <c r="N133" s="346">
        <f t="shared" ref="N133:N165" si="11">M133/L133*100</f>
        <v>123.77260981912144</v>
      </c>
      <c r="O133" s="985"/>
      <c r="P133" s="763"/>
      <c r="Q133" s="47"/>
    </row>
    <row r="134" spans="1:22" ht="45.75" customHeight="1" x14ac:dyDescent="0.25">
      <c r="A134" s="998"/>
      <c r="B134" s="982"/>
      <c r="C134" s="768"/>
      <c r="D134" s="769"/>
      <c r="E134" s="770"/>
      <c r="F134" s="995" t="s">
        <v>53</v>
      </c>
      <c r="G134" s="951">
        <v>18940.599999999999</v>
      </c>
      <c r="H134" s="951">
        <v>17135.900000000001</v>
      </c>
      <c r="I134" s="953">
        <f>H134/G134*100</f>
        <v>90.471790756364641</v>
      </c>
      <c r="J134" s="958" t="s">
        <v>118</v>
      </c>
      <c r="K134" s="344" t="s">
        <v>61</v>
      </c>
      <c r="L134" s="345">
        <v>100.1</v>
      </c>
      <c r="M134" s="345">
        <v>100.2</v>
      </c>
      <c r="N134" s="346">
        <f t="shared" si="11"/>
        <v>100.09990009990011</v>
      </c>
      <c r="O134" s="985"/>
      <c r="P134" s="763"/>
      <c r="Q134" s="47"/>
    </row>
    <row r="135" spans="1:22" ht="61.5" customHeight="1" x14ac:dyDescent="0.25">
      <c r="A135" s="998"/>
      <c r="B135" s="982"/>
      <c r="C135" s="768"/>
      <c r="D135" s="769"/>
      <c r="E135" s="770"/>
      <c r="F135" s="996"/>
      <c r="G135" s="952"/>
      <c r="H135" s="952"/>
      <c r="I135" s="954"/>
      <c r="J135" s="959"/>
      <c r="K135" s="344" t="s">
        <v>147</v>
      </c>
      <c r="L135" s="345">
        <v>100.3</v>
      </c>
      <c r="M135" s="345">
        <v>101.8</v>
      </c>
      <c r="N135" s="346">
        <f t="shared" si="11"/>
        <v>101.49551345962114</v>
      </c>
      <c r="O135" s="985"/>
      <c r="P135" s="763"/>
      <c r="Q135" s="47"/>
    </row>
    <row r="136" spans="1:22" ht="48" customHeight="1" x14ac:dyDescent="0.25">
      <c r="A136" s="998"/>
      <c r="B136" s="982"/>
      <c r="C136" s="768"/>
      <c r="D136" s="769"/>
      <c r="E136" s="770"/>
      <c r="F136" s="347" t="s">
        <v>55</v>
      </c>
      <c r="G136" s="351">
        <v>150</v>
      </c>
      <c r="H136" s="351">
        <v>150</v>
      </c>
      <c r="I136" s="352">
        <f>H136/G136*100</f>
        <v>100</v>
      </c>
      <c r="J136" s="343" t="s">
        <v>118</v>
      </c>
      <c r="K136" s="344" t="s">
        <v>148</v>
      </c>
      <c r="L136" s="345">
        <v>78.5</v>
      </c>
      <c r="M136" s="345">
        <v>132.69999999999999</v>
      </c>
      <c r="N136" s="346">
        <f t="shared" si="11"/>
        <v>169.04458598726114</v>
      </c>
      <c r="O136" s="985"/>
      <c r="P136" s="763"/>
      <c r="Q136" s="47"/>
    </row>
    <row r="137" spans="1:22" ht="48" customHeight="1" x14ac:dyDescent="0.25">
      <c r="A137" s="998"/>
      <c r="B137" s="982"/>
      <c r="C137" s="768"/>
      <c r="D137" s="769"/>
      <c r="E137" s="770"/>
      <c r="F137" s="347" t="s">
        <v>56</v>
      </c>
      <c r="G137" s="351">
        <v>10028.4</v>
      </c>
      <c r="H137" s="351">
        <v>10028.4</v>
      </c>
      <c r="I137" s="352">
        <f>H137/G137*100</f>
        <v>100</v>
      </c>
      <c r="J137" s="343" t="s">
        <v>118</v>
      </c>
      <c r="K137" s="344" t="s">
        <v>149</v>
      </c>
      <c r="L137" s="345">
        <v>30</v>
      </c>
      <c r="M137" s="345">
        <v>46.3</v>
      </c>
      <c r="N137" s="346">
        <f t="shared" si="11"/>
        <v>154.33333333333331</v>
      </c>
      <c r="O137" s="985"/>
      <c r="P137" s="763"/>
      <c r="Q137" s="47"/>
      <c r="V137" s="52">
        <f>G132+G122</f>
        <v>29136.1</v>
      </c>
    </row>
    <row r="138" spans="1:22" ht="48" customHeight="1" x14ac:dyDescent="0.25">
      <c r="A138" s="998"/>
      <c r="B138" s="982"/>
      <c r="C138" s="768"/>
      <c r="D138" s="769"/>
      <c r="E138" s="770"/>
      <c r="F138" s="353"/>
      <c r="G138" s="354"/>
      <c r="H138" s="354"/>
      <c r="I138" s="355"/>
      <c r="J138" s="355"/>
      <c r="K138" s="356" t="s">
        <v>150</v>
      </c>
      <c r="L138" s="350">
        <v>48858</v>
      </c>
      <c r="M138" s="350">
        <v>56094</v>
      </c>
      <c r="N138" s="346">
        <f t="shared" si="11"/>
        <v>114.81026648655286</v>
      </c>
      <c r="O138" s="985"/>
      <c r="P138" s="763"/>
      <c r="Q138" s="47"/>
    </row>
    <row r="139" spans="1:22" ht="45.75" customHeight="1" x14ac:dyDescent="0.25">
      <c r="A139" s="998"/>
      <c r="B139" s="982"/>
      <c r="C139" s="768"/>
      <c r="D139" s="769"/>
      <c r="E139" s="770"/>
      <c r="F139" s="353"/>
      <c r="G139" s="354"/>
      <c r="H139" s="354"/>
      <c r="I139" s="355"/>
      <c r="J139" s="355"/>
      <c r="K139" s="344" t="s">
        <v>119</v>
      </c>
      <c r="L139" s="345">
        <v>96.2</v>
      </c>
      <c r="M139" s="345">
        <v>98.2</v>
      </c>
      <c r="N139" s="346">
        <f t="shared" si="11"/>
        <v>102.07900207900207</v>
      </c>
      <c r="O139" s="985"/>
      <c r="P139" s="763"/>
      <c r="Q139" s="47"/>
    </row>
    <row r="140" spans="1:22" ht="60" customHeight="1" x14ac:dyDescent="0.25">
      <c r="A140" s="998"/>
      <c r="B140" s="982"/>
      <c r="C140" s="768"/>
      <c r="D140" s="769"/>
      <c r="E140" s="770"/>
      <c r="F140" s="353"/>
      <c r="G140" s="354"/>
      <c r="H140" s="354"/>
      <c r="I140" s="355"/>
      <c r="J140" s="355"/>
      <c r="K140" s="344" t="s">
        <v>120</v>
      </c>
      <c r="L140" s="345">
        <v>4512</v>
      </c>
      <c r="M140" s="345">
        <v>4486</v>
      </c>
      <c r="N140" s="346">
        <f t="shared" si="11"/>
        <v>99.423758865248217</v>
      </c>
      <c r="O140" s="985"/>
      <c r="P140" s="763"/>
      <c r="Q140" s="47"/>
    </row>
    <row r="141" spans="1:22" ht="60" customHeight="1" x14ac:dyDescent="0.25">
      <c r="A141" s="998"/>
      <c r="B141" s="982"/>
      <c r="C141" s="768"/>
      <c r="D141" s="769"/>
      <c r="E141" s="770"/>
      <c r="F141" s="353"/>
      <c r="G141" s="354"/>
      <c r="H141" s="354"/>
      <c r="I141" s="355"/>
      <c r="J141" s="355"/>
      <c r="K141" s="344" t="s">
        <v>151</v>
      </c>
      <c r="L141" s="345">
        <v>2300</v>
      </c>
      <c r="M141" s="345">
        <v>51</v>
      </c>
      <c r="N141" s="346">
        <f t="shared" si="11"/>
        <v>2.2173913043478257</v>
      </c>
      <c r="O141" s="985"/>
      <c r="P141" s="763"/>
      <c r="Q141" s="47"/>
    </row>
    <row r="142" spans="1:22" ht="60" customHeight="1" x14ac:dyDescent="0.25">
      <c r="A142" s="998"/>
      <c r="B142" s="982"/>
      <c r="C142" s="768"/>
      <c r="D142" s="769"/>
      <c r="E142" s="770"/>
      <c r="F142" s="353"/>
      <c r="G142" s="354"/>
      <c r="H142" s="354"/>
      <c r="I142" s="355"/>
      <c r="J142" s="355"/>
      <c r="K142" s="344" t="s">
        <v>215</v>
      </c>
      <c r="L142" s="345">
        <v>650</v>
      </c>
      <c r="M142" s="345">
        <v>267</v>
      </c>
      <c r="N142" s="346">
        <f t="shared" si="11"/>
        <v>41.07692307692308</v>
      </c>
      <c r="O142" s="985"/>
      <c r="P142" s="763"/>
      <c r="Q142" s="47"/>
    </row>
    <row r="143" spans="1:22" ht="30.75" customHeight="1" x14ac:dyDescent="0.25">
      <c r="A143" s="998"/>
      <c r="B143" s="982"/>
      <c r="C143" s="768"/>
      <c r="D143" s="769"/>
      <c r="E143" s="770"/>
      <c r="F143" s="353"/>
      <c r="G143" s="354"/>
      <c r="H143" s="354"/>
      <c r="I143" s="355"/>
      <c r="J143" s="355"/>
      <c r="K143" s="344" t="s">
        <v>300</v>
      </c>
      <c r="L143" s="345">
        <v>136000</v>
      </c>
      <c r="M143" s="345">
        <v>175480</v>
      </c>
      <c r="N143" s="346">
        <f t="shared" si="11"/>
        <v>129.02941176470588</v>
      </c>
      <c r="O143" s="985"/>
      <c r="P143" s="763"/>
      <c r="Q143" s="47"/>
    </row>
    <row r="144" spans="1:22" ht="30.75" customHeight="1" x14ac:dyDescent="0.25">
      <c r="A144" s="998"/>
      <c r="B144" s="982"/>
      <c r="C144" s="768"/>
      <c r="D144" s="769"/>
      <c r="E144" s="770"/>
      <c r="F144" s="353"/>
      <c r="G144" s="354"/>
      <c r="H144" s="354"/>
      <c r="I144" s="355"/>
      <c r="J144" s="355"/>
      <c r="K144" s="344" t="s">
        <v>301</v>
      </c>
      <c r="L144" s="345">
        <v>31468</v>
      </c>
      <c r="M144" s="345">
        <v>18386</v>
      </c>
      <c r="N144" s="346">
        <f t="shared" si="11"/>
        <v>58.427608999618663</v>
      </c>
      <c r="O144" s="985"/>
      <c r="P144" s="763"/>
      <c r="Q144" s="47"/>
    </row>
    <row r="145" spans="1:17" ht="60" customHeight="1" x14ac:dyDescent="0.25">
      <c r="A145" s="998"/>
      <c r="B145" s="982"/>
      <c r="C145" s="768"/>
      <c r="D145" s="769"/>
      <c r="E145" s="770"/>
      <c r="F145" s="353"/>
      <c r="G145" s="354"/>
      <c r="H145" s="354"/>
      <c r="I145" s="355"/>
      <c r="J145" s="355"/>
      <c r="K145" s="349" t="s">
        <v>302</v>
      </c>
      <c r="L145" s="357">
        <v>2810</v>
      </c>
      <c r="M145" s="358">
        <v>3991</v>
      </c>
      <c r="N145" s="346">
        <f t="shared" si="11"/>
        <v>142.02846975088968</v>
      </c>
      <c r="O145" s="985"/>
      <c r="P145" s="763"/>
      <c r="Q145" s="47"/>
    </row>
    <row r="146" spans="1:17" ht="48" customHeight="1" x14ac:dyDescent="0.25">
      <c r="A146" s="998"/>
      <c r="B146" s="982"/>
      <c r="C146" s="768"/>
      <c r="D146" s="769"/>
      <c r="E146" s="770"/>
      <c r="F146" s="353"/>
      <c r="G146" s="354"/>
      <c r="H146" s="354"/>
      <c r="I146" s="355"/>
      <c r="J146" s="355"/>
      <c r="K146" s="359" t="s">
        <v>303</v>
      </c>
      <c r="L146" s="357">
        <v>40813</v>
      </c>
      <c r="M146" s="358">
        <v>41725</v>
      </c>
      <c r="N146" s="346">
        <f t="shared" si="11"/>
        <v>102.23458211844265</v>
      </c>
      <c r="O146" s="985"/>
      <c r="P146" s="763"/>
      <c r="Q146" s="47"/>
    </row>
    <row r="147" spans="1:17" ht="48" customHeight="1" x14ac:dyDescent="0.25">
      <c r="A147" s="998"/>
      <c r="B147" s="982"/>
      <c r="C147" s="768"/>
      <c r="D147" s="769"/>
      <c r="E147" s="770"/>
      <c r="F147" s="353"/>
      <c r="G147" s="354"/>
      <c r="H147" s="354"/>
      <c r="I147" s="355"/>
      <c r="J147" s="355"/>
      <c r="K147" s="360" t="s">
        <v>304</v>
      </c>
      <c r="L147" s="357">
        <v>10</v>
      </c>
      <c r="M147" s="358">
        <v>15.2</v>
      </c>
      <c r="N147" s="346">
        <f t="shared" si="11"/>
        <v>152</v>
      </c>
      <c r="O147" s="985"/>
      <c r="P147" s="763"/>
      <c r="Q147" s="47"/>
    </row>
    <row r="148" spans="1:17" ht="47.25" customHeight="1" x14ac:dyDescent="0.25">
      <c r="A148" s="998"/>
      <c r="B148" s="982"/>
      <c r="C148" s="768"/>
      <c r="D148" s="769"/>
      <c r="E148" s="770"/>
      <c r="F148" s="353"/>
      <c r="G148" s="354"/>
      <c r="H148" s="354"/>
      <c r="I148" s="355"/>
      <c r="J148" s="355"/>
      <c r="K148" s="349" t="s">
        <v>305</v>
      </c>
      <c r="L148" s="357">
        <v>158686</v>
      </c>
      <c r="M148" s="358">
        <v>158844</v>
      </c>
      <c r="N148" s="346">
        <f t="shared" si="11"/>
        <v>100.09956769973407</v>
      </c>
      <c r="O148" s="985"/>
      <c r="P148" s="763"/>
      <c r="Q148" s="47"/>
    </row>
    <row r="149" spans="1:17" ht="51" customHeight="1" x14ac:dyDescent="0.25">
      <c r="A149" s="998"/>
      <c r="B149" s="982"/>
      <c r="C149" s="768"/>
      <c r="D149" s="769"/>
      <c r="E149" s="770"/>
      <c r="F149" s="353"/>
      <c r="G149" s="354"/>
      <c r="H149" s="354"/>
      <c r="I149" s="355"/>
      <c r="J149" s="355"/>
      <c r="K149" s="349" t="s">
        <v>306</v>
      </c>
      <c r="L149" s="357">
        <v>26806</v>
      </c>
      <c r="M149" s="358">
        <v>27041</v>
      </c>
      <c r="N149" s="346">
        <f t="shared" si="11"/>
        <v>100.87666940237261</v>
      </c>
      <c r="O149" s="985"/>
      <c r="P149" s="763"/>
      <c r="Q149" s="47"/>
    </row>
    <row r="150" spans="1:17" ht="48" customHeight="1" x14ac:dyDescent="0.25">
      <c r="A150" s="998"/>
      <c r="B150" s="982"/>
      <c r="C150" s="768"/>
      <c r="D150" s="769"/>
      <c r="E150" s="770"/>
      <c r="F150" s="353"/>
      <c r="G150" s="354"/>
      <c r="H150" s="354"/>
      <c r="I150" s="355"/>
      <c r="J150" s="355"/>
      <c r="K150" s="359" t="s">
        <v>307</v>
      </c>
      <c r="L150" s="357">
        <v>3084</v>
      </c>
      <c r="M150" s="358">
        <v>3067</v>
      </c>
      <c r="N150" s="346">
        <f t="shared" si="11"/>
        <v>99.448767833981847</v>
      </c>
      <c r="O150" s="985"/>
      <c r="P150" s="763"/>
      <c r="Q150" s="47"/>
    </row>
    <row r="151" spans="1:17" ht="30.75" customHeight="1" x14ac:dyDescent="0.25">
      <c r="A151" s="998"/>
      <c r="B151" s="982"/>
      <c r="C151" s="768"/>
      <c r="D151" s="769"/>
      <c r="E151" s="770"/>
      <c r="F151" s="353"/>
      <c r="G151" s="354"/>
      <c r="H151" s="354"/>
      <c r="I151" s="355"/>
      <c r="J151" s="355"/>
      <c r="K151" s="361" t="s">
        <v>308</v>
      </c>
      <c r="L151" s="357">
        <v>8331</v>
      </c>
      <c r="M151" s="358">
        <v>7571</v>
      </c>
      <c r="N151" s="346">
        <f t="shared" si="11"/>
        <v>90.877445684791752</v>
      </c>
      <c r="O151" s="985"/>
      <c r="P151" s="763"/>
      <c r="Q151" s="47"/>
    </row>
    <row r="152" spans="1:17" ht="30" customHeight="1" x14ac:dyDescent="0.25">
      <c r="A152" s="998"/>
      <c r="B152" s="982"/>
      <c r="C152" s="768"/>
      <c r="D152" s="769"/>
      <c r="E152" s="770"/>
      <c r="F152" s="353"/>
      <c r="G152" s="354"/>
      <c r="H152" s="354"/>
      <c r="I152" s="355"/>
      <c r="J152" s="355"/>
      <c r="K152" s="359" t="s">
        <v>309</v>
      </c>
      <c r="L152" s="357">
        <v>38979</v>
      </c>
      <c r="M152" s="358">
        <v>41647</v>
      </c>
      <c r="N152" s="346">
        <f t="shared" si="11"/>
        <v>106.84471125477822</v>
      </c>
      <c r="O152" s="985"/>
      <c r="P152" s="763"/>
      <c r="Q152" s="47"/>
    </row>
    <row r="153" spans="1:17" ht="29.25" customHeight="1" x14ac:dyDescent="0.25">
      <c r="A153" s="998"/>
      <c r="B153" s="982"/>
      <c r="C153" s="768"/>
      <c r="D153" s="769"/>
      <c r="E153" s="770"/>
      <c r="F153" s="353"/>
      <c r="G153" s="354"/>
      <c r="H153" s="354"/>
      <c r="I153" s="355"/>
      <c r="J153" s="355"/>
      <c r="K153" s="362" t="s">
        <v>310</v>
      </c>
      <c r="L153" s="363">
        <v>8790</v>
      </c>
      <c r="M153" s="364">
        <v>8877</v>
      </c>
      <c r="N153" s="346">
        <f t="shared" si="11"/>
        <v>100.98976109215016</v>
      </c>
      <c r="O153" s="985"/>
      <c r="P153" s="763"/>
      <c r="Q153" s="47"/>
    </row>
    <row r="154" spans="1:17" ht="30.75" customHeight="1" x14ac:dyDescent="0.25">
      <c r="A154" s="998"/>
      <c r="B154" s="982"/>
      <c r="C154" s="768"/>
      <c r="D154" s="769"/>
      <c r="E154" s="770"/>
      <c r="F154" s="353"/>
      <c r="G154" s="354"/>
      <c r="H154" s="354"/>
      <c r="I154" s="355"/>
      <c r="J154" s="355"/>
      <c r="K154" s="365" t="s">
        <v>311</v>
      </c>
      <c r="L154" s="357">
        <v>8280000</v>
      </c>
      <c r="M154" s="358">
        <v>8139060</v>
      </c>
      <c r="N154" s="346">
        <f t="shared" si="11"/>
        <v>98.297826086956519</v>
      </c>
      <c r="O154" s="985"/>
      <c r="P154" s="763"/>
      <c r="Q154" s="47"/>
    </row>
    <row r="155" spans="1:17" ht="47.25" customHeight="1" x14ac:dyDescent="0.25">
      <c r="A155" s="998"/>
      <c r="B155" s="982"/>
      <c r="C155" s="768"/>
      <c r="D155" s="769"/>
      <c r="E155" s="770"/>
      <c r="F155" s="353"/>
      <c r="G155" s="354"/>
      <c r="H155" s="354"/>
      <c r="I155" s="355"/>
      <c r="J155" s="355"/>
      <c r="K155" s="366" t="s">
        <v>312</v>
      </c>
      <c r="L155" s="367">
        <v>305000</v>
      </c>
      <c r="M155" s="368">
        <v>301000</v>
      </c>
      <c r="N155" s="346">
        <f t="shared" si="11"/>
        <v>98.688524590163937</v>
      </c>
      <c r="O155" s="985"/>
      <c r="P155" s="763"/>
      <c r="Q155" s="47"/>
    </row>
    <row r="156" spans="1:17" ht="32.25" customHeight="1" x14ac:dyDescent="0.25">
      <c r="A156" s="998"/>
      <c r="B156" s="982"/>
      <c r="C156" s="768"/>
      <c r="D156" s="769"/>
      <c r="E156" s="770"/>
      <c r="F156" s="353"/>
      <c r="G156" s="354"/>
      <c r="H156" s="354"/>
      <c r="I156" s="355"/>
      <c r="J156" s="355"/>
      <c r="K156" s="369" t="s">
        <v>313</v>
      </c>
      <c r="L156" s="357">
        <v>81</v>
      </c>
      <c r="M156" s="358">
        <v>83</v>
      </c>
      <c r="N156" s="346">
        <f t="shared" si="11"/>
        <v>102.46913580246914</v>
      </c>
      <c r="O156" s="985"/>
      <c r="P156" s="763"/>
      <c r="Q156" s="47"/>
    </row>
    <row r="157" spans="1:17" ht="46.5" customHeight="1" x14ac:dyDescent="0.25">
      <c r="A157" s="998"/>
      <c r="B157" s="982"/>
      <c r="C157" s="768"/>
      <c r="D157" s="769"/>
      <c r="E157" s="770"/>
      <c r="F157" s="353"/>
      <c r="G157" s="354"/>
      <c r="H157" s="354"/>
      <c r="I157" s="355"/>
      <c r="J157" s="355"/>
      <c r="K157" s="362" t="s">
        <v>314</v>
      </c>
      <c r="L157" s="357">
        <v>21</v>
      </c>
      <c r="M157" s="358">
        <v>22.1</v>
      </c>
      <c r="N157" s="346">
        <f t="shared" si="11"/>
        <v>105.23809523809524</v>
      </c>
      <c r="O157" s="985"/>
      <c r="P157" s="763"/>
      <c r="Q157" s="47"/>
    </row>
    <row r="158" spans="1:17" ht="47.25" customHeight="1" x14ac:dyDescent="0.25">
      <c r="A158" s="998"/>
      <c r="B158" s="982"/>
      <c r="C158" s="768"/>
      <c r="D158" s="769"/>
      <c r="E158" s="770"/>
      <c r="F158" s="353"/>
      <c r="G158" s="354"/>
      <c r="H158" s="354"/>
      <c r="I158" s="355"/>
      <c r="J158" s="355"/>
      <c r="K158" s="359" t="s">
        <v>315</v>
      </c>
      <c r="L158" s="357">
        <v>2161</v>
      </c>
      <c r="M158" s="358">
        <v>2164</v>
      </c>
      <c r="N158" s="346">
        <f t="shared" si="11"/>
        <v>100.13882461823229</v>
      </c>
      <c r="O158" s="985"/>
      <c r="P158" s="763"/>
      <c r="Q158" s="47"/>
    </row>
    <row r="159" spans="1:17" ht="60" customHeight="1" x14ac:dyDescent="0.25">
      <c r="A159" s="998"/>
      <c r="B159" s="982"/>
      <c r="C159" s="768"/>
      <c r="D159" s="769"/>
      <c r="E159" s="770"/>
      <c r="F159" s="353"/>
      <c r="G159" s="354"/>
      <c r="H159" s="354"/>
      <c r="I159" s="355"/>
      <c r="J159" s="355"/>
      <c r="K159" s="349" t="s">
        <v>316</v>
      </c>
      <c r="L159" s="350">
        <v>10</v>
      </c>
      <c r="M159" s="350">
        <v>15</v>
      </c>
      <c r="N159" s="346">
        <f t="shared" si="11"/>
        <v>150</v>
      </c>
      <c r="O159" s="985"/>
      <c r="P159" s="763"/>
      <c r="Q159" s="47"/>
    </row>
    <row r="160" spans="1:17" ht="60" customHeight="1" x14ac:dyDescent="0.25">
      <c r="A160" s="998"/>
      <c r="B160" s="982"/>
      <c r="C160" s="768"/>
      <c r="D160" s="769"/>
      <c r="E160" s="770"/>
      <c r="F160" s="353"/>
      <c r="G160" s="354"/>
      <c r="H160" s="354"/>
      <c r="I160" s="355"/>
      <c r="J160" s="355"/>
      <c r="K160" s="344" t="s">
        <v>317</v>
      </c>
      <c r="L160" s="345">
        <v>5</v>
      </c>
      <c r="M160" s="345">
        <v>3</v>
      </c>
      <c r="N160" s="346">
        <f t="shared" si="11"/>
        <v>60</v>
      </c>
      <c r="O160" s="985"/>
      <c r="P160" s="763"/>
      <c r="Q160" s="47"/>
    </row>
    <row r="161" spans="1:17" ht="88.5" customHeight="1" x14ac:dyDescent="0.25">
      <c r="A161" s="998"/>
      <c r="B161" s="982"/>
      <c r="C161" s="768"/>
      <c r="D161" s="769"/>
      <c r="E161" s="770"/>
      <c r="F161" s="353"/>
      <c r="G161" s="354"/>
      <c r="H161" s="354"/>
      <c r="I161" s="355"/>
      <c r="J161" s="355"/>
      <c r="K161" s="349" t="s">
        <v>318</v>
      </c>
      <c r="L161" s="350">
        <v>95</v>
      </c>
      <c r="M161" s="370">
        <v>94</v>
      </c>
      <c r="N161" s="346">
        <f t="shared" si="11"/>
        <v>98.94736842105263</v>
      </c>
      <c r="O161" s="985"/>
      <c r="P161" s="763"/>
      <c r="Q161" s="47"/>
    </row>
    <row r="162" spans="1:17" ht="87" customHeight="1" x14ac:dyDescent="0.25">
      <c r="A162" s="998"/>
      <c r="B162" s="982"/>
      <c r="C162" s="768"/>
      <c r="D162" s="769"/>
      <c r="E162" s="770"/>
      <c r="F162" s="371"/>
      <c r="G162" s="372"/>
      <c r="H162" s="372"/>
      <c r="I162" s="373"/>
      <c r="J162" s="373"/>
      <c r="K162" s="349" t="s">
        <v>319</v>
      </c>
      <c r="L162" s="350">
        <v>10</v>
      </c>
      <c r="M162" s="370">
        <v>6</v>
      </c>
      <c r="N162" s="346">
        <f t="shared" si="11"/>
        <v>60</v>
      </c>
      <c r="O162" s="985"/>
      <c r="P162" s="763"/>
      <c r="Q162" s="47"/>
    </row>
    <row r="163" spans="1:17" ht="73.5" customHeight="1" x14ac:dyDescent="0.25">
      <c r="A163" s="998"/>
      <c r="B163" s="982"/>
      <c r="C163" s="768"/>
      <c r="D163" s="769"/>
      <c r="E163" s="770"/>
      <c r="F163" s="371"/>
      <c r="G163" s="372"/>
      <c r="H163" s="372"/>
      <c r="I163" s="373"/>
      <c r="J163" s="373"/>
      <c r="K163" s="349" t="s">
        <v>320</v>
      </c>
      <c r="L163" s="350">
        <v>7</v>
      </c>
      <c r="M163" s="370">
        <v>10</v>
      </c>
      <c r="N163" s="346">
        <f t="shared" si="11"/>
        <v>142.85714285714286</v>
      </c>
      <c r="O163" s="985"/>
      <c r="P163" s="763"/>
      <c r="Q163" s="47"/>
    </row>
    <row r="164" spans="1:17" ht="49.5" customHeight="1" x14ac:dyDescent="0.25">
      <c r="A164" s="998"/>
      <c r="B164" s="982"/>
      <c r="C164" s="768"/>
      <c r="D164" s="769"/>
      <c r="E164" s="770"/>
      <c r="F164" s="371"/>
      <c r="G164" s="372"/>
      <c r="H164" s="372"/>
      <c r="I164" s="373"/>
      <c r="J164" s="373"/>
      <c r="K164" s="349" t="s">
        <v>321</v>
      </c>
      <c r="L164" s="350">
        <v>6</v>
      </c>
      <c r="M164" s="370">
        <v>0</v>
      </c>
      <c r="N164" s="346">
        <f t="shared" si="11"/>
        <v>0</v>
      </c>
      <c r="O164" s="985"/>
      <c r="P164" s="763"/>
      <c r="Q164" s="47"/>
    </row>
    <row r="165" spans="1:17" ht="42.75" customHeight="1" x14ac:dyDescent="0.25">
      <c r="A165" s="998"/>
      <c r="B165" s="982"/>
      <c r="C165" s="768"/>
      <c r="D165" s="769"/>
      <c r="E165" s="770"/>
      <c r="F165" s="371"/>
      <c r="G165" s="372"/>
      <c r="H165" s="372"/>
      <c r="I165" s="373"/>
      <c r="J165" s="373"/>
      <c r="K165" s="349" t="s">
        <v>322</v>
      </c>
      <c r="L165" s="350">
        <v>4</v>
      </c>
      <c r="M165" s="350">
        <v>3</v>
      </c>
      <c r="N165" s="346">
        <f t="shared" si="11"/>
        <v>75</v>
      </c>
      <c r="O165" s="985"/>
      <c r="P165" s="763"/>
      <c r="Q165" s="47"/>
    </row>
    <row r="166" spans="1:17" ht="69" customHeight="1" x14ac:dyDescent="0.25">
      <c r="A166" s="998"/>
      <c r="B166" s="982"/>
      <c r="C166" s="768"/>
      <c r="D166" s="769"/>
      <c r="E166" s="770"/>
      <c r="F166" s="371"/>
      <c r="G166" s="372"/>
      <c r="H166" s="372"/>
      <c r="I166" s="373"/>
      <c r="J166" s="373"/>
      <c r="K166" s="374"/>
      <c r="L166" s="375"/>
      <c r="M166" s="375"/>
      <c r="N166" s="346"/>
      <c r="O166" s="985"/>
      <c r="P166" s="763"/>
      <c r="Q166" s="47"/>
    </row>
    <row r="167" spans="1:17" ht="60" customHeight="1" thickBot="1" x14ac:dyDescent="0.3">
      <c r="A167" s="998"/>
      <c r="B167" s="983"/>
      <c r="C167" s="768"/>
      <c r="D167" s="769"/>
      <c r="E167" s="770"/>
      <c r="F167" s="371"/>
      <c r="G167" s="372"/>
      <c r="H167" s="372"/>
      <c r="I167" s="373"/>
      <c r="J167" s="373"/>
      <c r="K167" s="955" t="s">
        <v>51</v>
      </c>
      <c r="L167" s="956"/>
      <c r="M167" s="957"/>
      <c r="N167" s="376">
        <f>(SUM(N132:N165))/34</f>
        <v>99.590087216521894</v>
      </c>
      <c r="O167" s="986"/>
      <c r="P167" s="764"/>
      <c r="Q167" s="47"/>
    </row>
    <row r="168" spans="1:17" ht="60" customHeight="1" x14ac:dyDescent="0.25">
      <c r="A168" s="932">
        <v>15</v>
      </c>
      <c r="B168" s="938" t="s">
        <v>252</v>
      </c>
      <c r="C168" s="378">
        <v>31</v>
      </c>
      <c r="D168" s="378">
        <v>31</v>
      </c>
      <c r="E168" s="378">
        <f>D168/C168*100</f>
        <v>100</v>
      </c>
      <c r="F168" s="379" t="s">
        <v>6</v>
      </c>
      <c r="G168" s="380">
        <f>G169+G170+G171</f>
        <v>424383.7</v>
      </c>
      <c r="H168" s="380">
        <f>H169+H170+H171</f>
        <v>421036.9</v>
      </c>
      <c r="I168" s="381">
        <f>H168/G168*100</f>
        <v>99.211374046646938</v>
      </c>
      <c r="J168" s="382">
        <f>E168/I168*100</f>
        <v>100.79489469925321</v>
      </c>
      <c r="K168" s="383" t="s">
        <v>179</v>
      </c>
      <c r="L168" s="384">
        <v>41</v>
      </c>
      <c r="M168" s="384">
        <v>43</v>
      </c>
      <c r="N168" s="385">
        <f>M168/L168*100</f>
        <v>104.8780487804878</v>
      </c>
      <c r="O168" s="941">
        <f>N193*J168/100</f>
        <v>103.71098577829544</v>
      </c>
      <c r="P168" s="731" t="s">
        <v>70</v>
      </c>
      <c r="Q168" s="47"/>
    </row>
    <row r="169" spans="1:17" ht="60" customHeight="1" x14ac:dyDescent="0.25">
      <c r="A169" s="933"/>
      <c r="B169" s="939"/>
      <c r="C169" s="622" t="s">
        <v>323</v>
      </c>
      <c r="D169" s="623"/>
      <c r="E169" s="624"/>
      <c r="F169" s="386" t="s">
        <v>54</v>
      </c>
      <c r="G169" s="387">
        <v>24409</v>
      </c>
      <c r="H169" s="387">
        <v>16368.9</v>
      </c>
      <c r="I169" s="388">
        <f>H169/G169*100</f>
        <v>67.060920152402801</v>
      </c>
      <c r="J169" s="389"/>
      <c r="K169" s="383" t="s">
        <v>180</v>
      </c>
      <c r="L169" s="384">
        <v>100</v>
      </c>
      <c r="M169" s="384">
        <v>100</v>
      </c>
      <c r="N169" s="385">
        <f t="shared" ref="N169:N192" si="12">M169/L169*100</f>
        <v>100</v>
      </c>
      <c r="O169" s="942"/>
      <c r="P169" s="732"/>
      <c r="Q169" s="47"/>
    </row>
    <row r="170" spans="1:17" ht="60" customHeight="1" x14ac:dyDescent="0.25">
      <c r="A170" s="933"/>
      <c r="B170" s="939"/>
      <c r="C170" s="625"/>
      <c r="D170" s="626"/>
      <c r="E170" s="627"/>
      <c r="F170" s="386" t="s">
        <v>178</v>
      </c>
      <c r="G170" s="390">
        <v>296058</v>
      </c>
      <c r="H170" s="390">
        <v>295869.40000000002</v>
      </c>
      <c r="I170" s="388">
        <f>H170/G170*100</f>
        <v>99.936296266272166</v>
      </c>
      <c r="J170" s="389"/>
      <c r="K170" s="383" t="s">
        <v>181</v>
      </c>
      <c r="L170" s="384">
        <v>100</v>
      </c>
      <c r="M170" s="384">
        <v>100</v>
      </c>
      <c r="N170" s="385">
        <f t="shared" si="12"/>
        <v>100</v>
      </c>
      <c r="O170" s="942"/>
      <c r="P170" s="732"/>
      <c r="Q170" s="47"/>
    </row>
    <row r="171" spans="1:17" ht="60" customHeight="1" x14ac:dyDescent="0.25">
      <c r="A171" s="933"/>
      <c r="B171" s="939"/>
      <c r="C171" s="625"/>
      <c r="D171" s="626"/>
      <c r="E171" s="627"/>
      <c r="F171" s="386" t="s">
        <v>55</v>
      </c>
      <c r="G171" s="390">
        <v>103916.7</v>
      </c>
      <c r="H171" s="390">
        <v>108798.6</v>
      </c>
      <c r="I171" s="388">
        <f>H171/G171*100</f>
        <v>104.69789745055415</v>
      </c>
      <c r="J171" s="389"/>
      <c r="K171" s="383" t="s">
        <v>117</v>
      </c>
      <c r="L171" s="384">
        <v>99.5</v>
      </c>
      <c r="M171" s="384">
        <v>99.5</v>
      </c>
      <c r="N171" s="385">
        <f t="shared" si="12"/>
        <v>100</v>
      </c>
      <c r="O171" s="942"/>
      <c r="P171" s="732"/>
      <c r="Q171" s="47"/>
    </row>
    <row r="172" spans="1:17" ht="60" customHeight="1" x14ac:dyDescent="0.25">
      <c r="A172" s="933"/>
      <c r="B172" s="939"/>
      <c r="C172" s="625"/>
      <c r="D172" s="626"/>
      <c r="E172" s="627"/>
      <c r="F172" s="391" t="s">
        <v>56</v>
      </c>
      <c r="G172" s="392"/>
      <c r="H172" s="392"/>
      <c r="I172" s="393"/>
      <c r="J172" s="394"/>
      <c r="K172" s="383" t="s">
        <v>182</v>
      </c>
      <c r="L172" s="384">
        <v>100</v>
      </c>
      <c r="M172" s="384">
        <v>100</v>
      </c>
      <c r="N172" s="385">
        <f t="shared" si="12"/>
        <v>100</v>
      </c>
      <c r="O172" s="942"/>
      <c r="P172" s="732"/>
      <c r="Q172" s="47"/>
    </row>
    <row r="173" spans="1:17" ht="60" customHeight="1" x14ac:dyDescent="0.25">
      <c r="A173" s="933"/>
      <c r="B173" s="939"/>
      <c r="C173" s="625"/>
      <c r="D173" s="626"/>
      <c r="E173" s="627"/>
      <c r="F173" s="395"/>
      <c r="G173" s="396"/>
      <c r="H173" s="396"/>
      <c r="I173" s="397"/>
      <c r="J173" s="397"/>
      <c r="K173" s="383" t="s">
        <v>183</v>
      </c>
      <c r="L173" s="384">
        <v>9.5</v>
      </c>
      <c r="M173" s="384">
        <v>8.5</v>
      </c>
      <c r="N173" s="385">
        <f t="shared" si="12"/>
        <v>89.473684210526315</v>
      </c>
      <c r="O173" s="942"/>
      <c r="P173" s="732"/>
      <c r="Q173" s="47"/>
    </row>
    <row r="174" spans="1:17" ht="60" customHeight="1" x14ac:dyDescent="0.25">
      <c r="A174" s="933"/>
      <c r="B174" s="939"/>
      <c r="C174" s="625"/>
      <c r="D174" s="626"/>
      <c r="E174" s="627"/>
      <c r="F174" s="395"/>
      <c r="G174" s="396"/>
      <c r="H174" s="396"/>
      <c r="I174" s="397"/>
      <c r="J174" s="397"/>
      <c r="K174" s="383" t="s">
        <v>184</v>
      </c>
      <c r="L174" s="384">
        <v>100</v>
      </c>
      <c r="M174" s="384">
        <v>100</v>
      </c>
      <c r="N174" s="385">
        <f t="shared" si="12"/>
        <v>100</v>
      </c>
      <c r="O174" s="942"/>
      <c r="P174" s="732"/>
      <c r="Q174" s="47"/>
    </row>
    <row r="175" spans="1:17" ht="60" customHeight="1" x14ac:dyDescent="0.25">
      <c r="A175" s="933"/>
      <c r="B175" s="939"/>
      <c r="C175" s="625"/>
      <c r="D175" s="626"/>
      <c r="E175" s="627"/>
      <c r="F175" s="395"/>
      <c r="G175" s="396"/>
      <c r="H175" s="396"/>
      <c r="I175" s="397"/>
      <c r="J175" s="397"/>
      <c r="K175" s="383" t="s">
        <v>185</v>
      </c>
      <c r="L175" s="384">
        <v>100</v>
      </c>
      <c r="M175" s="384">
        <v>100</v>
      </c>
      <c r="N175" s="385">
        <f t="shared" si="12"/>
        <v>100</v>
      </c>
      <c r="O175" s="942"/>
      <c r="P175" s="732"/>
      <c r="Q175" s="47"/>
    </row>
    <row r="176" spans="1:17" ht="60" customHeight="1" x14ac:dyDescent="0.25">
      <c r="A176" s="933"/>
      <c r="B176" s="939"/>
      <c r="C176" s="625"/>
      <c r="D176" s="626"/>
      <c r="E176" s="627"/>
      <c r="F176" s="395"/>
      <c r="G176" s="396"/>
      <c r="H176" s="396"/>
      <c r="I176" s="397"/>
      <c r="J176" s="397"/>
      <c r="K176" s="383" t="s">
        <v>186</v>
      </c>
      <c r="L176" s="384">
        <v>1.5</v>
      </c>
      <c r="M176" s="384">
        <v>1.5</v>
      </c>
      <c r="N176" s="385">
        <f t="shared" si="12"/>
        <v>100</v>
      </c>
      <c r="O176" s="942"/>
      <c r="P176" s="732"/>
      <c r="Q176" s="47"/>
    </row>
    <row r="177" spans="1:17" ht="60" customHeight="1" x14ac:dyDescent="0.25">
      <c r="A177" s="933"/>
      <c r="B177" s="939"/>
      <c r="C177" s="625"/>
      <c r="D177" s="626"/>
      <c r="E177" s="627"/>
      <c r="F177" s="395"/>
      <c r="G177" s="396"/>
      <c r="H177" s="396"/>
      <c r="I177" s="397"/>
      <c r="J177" s="397"/>
      <c r="K177" s="383" t="s">
        <v>112</v>
      </c>
      <c r="L177" s="384">
        <v>100</v>
      </c>
      <c r="M177" s="384">
        <v>100</v>
      </c>
      <c r="N177" s="385">
        <f t="shared" si="12"/>
        <v>100</v>
      </c>
      <c r="O177" s="942"/>
      <c r="P177" s="732"/>
      <c r="Q177" s="47"/>
    </row>
    <row r="178" spans="1:17" ht="60" customHeight="1" x14ac:dyDescent="0.25">
      <c r="A178" s="933"/>
      <c r="B178" s="939"/>
      <c r="C178" s="625"/>
      <c r="D178" s="626"/>
      <c r="E178" s="627"/>
      <c r="F178" s="395"/>
      <c r="G178" s="396"/>
      <c r="H178" s="396"/>
      <c r="I178" s="397"/>
      <c r="J178" s="397"/>
      <c r="K178" s="383" t="s">
        <v>187</v>
      </c>
      <c r="L178" s="384">
        <v>100</v>
      </c>
      <c r="M178" s="384">
        <v>100</v>
      </c>
      <c r="N178" s="385">
        <f t="shared" si="12"/>
        <v>100</v>
      </c>
      <c r="O178" s="942"/>
      <c r="P178" s="732"/>
      <c r="Q178" s="47"/>
    </row>
    <row r="179" spans="1:17" ht="60" customHeight="1" x14ac:dyDescent="0.25">
      <c r="A179" s="933"/>
      <c r="B179" s="939"/>
      <c r="C179" s="625"/>
      <c r="D179" s="626"/>
      <c r="E179" s="627"/>
      <c r="F179" s="395"/>
      <c r="G179" s="396"/>
      <c r="H179" s="396"/>
      <c r="I179" s="397"/>
      <c r="J179" s="397"/>
      <c r="K179" s="383" t="s">
        <v>188</v>
      </c>
      <c r="L179" s="384">
        <v>100</v>
      </c>
      <c r="M179" s="384">
        <v>100</v>
      </c>
      <c r="N179" s="385">
        <f t="shared" si="12"/>
        <v>100</v>
      </c>
      <c r="O179" s="942"/>
      <c r="P179" s="732"/>
      <c r="Q179" s="47"/>
    </row>
    <row r="180" spans="1:17" ht="60" customHeight="1" x14ac:dyDescent="0.25">
      <c r="A180" s="933"/>
      <c r="B180" s="939"/>
      <c r="C180" s="625"/>
      <c r="D180" s="626"/>
      <c r="E180" s="627"/>
      <c r="F180" s="398"/>
      <c r="G180" s="398"/>
      <c r="H180" s="398"/>
      <c r="I180" s="398"/>
      <c r="J180" s="398"/>
      <c r="K180" s="383" t="s">
        <v>189</v>
      </c>
      <c r="L180" s="384">
        <v>75</v>
      </c>
      <c r="M180" s="384">
        <v>85</v>
      </c>
      <c r="N180" s="385">
        <f t="shared" si="12"/>
        <v>113.33333333333333</v>
      </c>
      <c r="O180" s="942"/>
      <c r="P180" s="732"/>
      <c r="Q180" s="47"/>
    </row>
    <row r="181" spans="1:17" ht="60" customHeight="1" x14ac:dyDescent="0.25">
      <c r="A181" s="933"/>
      <c r="B181" s="939"/>
      <c r="C181" s="625"/>
      <c r="D181" s="626"/>
      <c r="E181" s="627"/>
      <c r="F181" s="398"/>
      <c r="G181" s="398"/>
      <c r="H181" s="398"/>
      <c r="I181" s="398"/>
      <c r="J181" s="398"/>
      <c r="K181" s="383" t="s">
        <v>190</v>
      </c>
      <c r="L181" s="384">
        <v>49</v>
      </c>
      <c r="M181" s="384">
        <v>49</v>
      </c>
      <c r="N181" s="385">
        <f t="shared" si="12"/>
        <v>100</v>
      </c>
      <c r="O181" s="942"/>
      <c r="P181" s="732"/>
      <c r="Q181" s="47"/>
    </row>
    <row r="182" spans="1:17" ht="60" customHeight="1" x14ac:dyDescent="0.25">
      <c r="A182" s="933"/>
      <c r="B182" s="939"/>
      <c r="C182" s="625"/>
      <c r="D182" s="626"/>
      <c r="E182" s="627"/>
      <c r="F182" s="398"/>
      <c r="G182" s="398"/>
      <c r="H182" s="398"/>
      <c r="I182" s="398"/>
      <c r="J182" s="398"/>
      <c r="K182" s="383" t="s">
        <v>191</v>
      </c>
      <c r="L182" s="384">
        <v>100</v>
      </c>
      <c r="M182" s="384">
        <v>100</v>
      </c>
      <c r="N182" s="385">
        <f t="shared" si="12"/>
        <v>100</v>
      </c>
      <c r="O182" s="942"/>
      <c r="P182" s="732"/>
      <c r="Q182" s="47"/>
    </row>
    <row r="183" spans="1:17" ht="98.25" customHeight="1" x14ac:dyDescent="0.25">
      <c r="A183" s="933"/>
      <c r="B183" s="939"/>
      <c r="C183" s="625"/>
      <c r="D183" s="626"/>
      <c r="E183" s="627"/>
      <c r="F183" s="398"/>
      <c r="G183" s="398"/>
      <c r="H183" s="398"/>
      <c r="I183" s="398"/>
      <c r="J183" s="398"/>
      <c r="K183" s="383" t="s">
        <v>192</v>
      </c>
      <c r="L183" s="384">
        <v>16</v>
      </c>
      <c r="M183" s="384">
        <v>19</v>
      </c>
      <c r="N183" s="385">
        <f t="shared" si="12"/>
        <v>118.75</v>
      </c>
      <c r="O183" s="942"/>
      <c r="P183" s="732"/>
      <c r="Q183" s="47"/>
    </row>
    <row r="184" spans="1:17" ht="84.75" customHeight="1" x14ac:dyDescent="0.25">
      <c r="A184" s="933"/>
      <c r="B184" s="939"/>
      <c r="C184" s="625"/>
      <c r="D184" s="626"/>
      <c r="E184" s="627"/>
      <c r="F184" s="398"/>
      <c r="G184" s="398"/>
      <c r="H184" s="398"/>
      <c r="I184" s="398"/>
      <c r="J184" s="398"/>
      <c r="K184" s="383" t="s">
        <v>193</v>
      </c>
      <c r="L184" s="384">
        <v>49</v>
      </c>
      <c r="M184" s="384">
        <v>50</v>
      </c>
      <c r="N184" s="385">
        <f t="shared" si="12"/>
        <v>102.04081632653062</v>
      </c>
      <c r="O184" s="942"/>
      <c r="P184" s="732"/>
      <c r="Q184" s="47"/>
    </row>
    <row r="185" spans="1:17" ht="60" customHeight="1" x14ac:dyDescent="0.25">
      <c r="A185" s="933"/>
      <c r="B185" s="939"/>
      <c r="C185" s="625"/>
      <c r="D185" s="626"/>
      <c r="E185" s="627"/>
      <c r="F185" s="398"/>
      <c r="G185" s="398"/>
      <c r="H185" s="398"/>
      <c r="I185" s="398"/>
      <c r="J185" s="398"/>
      <c r="K185" s="383" t="s">
        <v>194</v>
      </c>
      <c r="L185" s="384">
        <v>30</v>
      </c>
      <c r="M185" s="384">
        <v>43</v>
      </c>
      <c r="N185" s="385">
        <f t="shared" si="12"/>
        <v>143.33333333333334</v>
      </c>
      <c r="O185" s="942"/>
      <c r="P185" s="732"/>
      <c r="Q185" s="47"/>
    </row>
    <row r="186" spans="1:17" ht="46.5" customHeight="1" x14ac:dyDescent="0.25">
      <c r="A186" s="933"/>
      <c r="B186" s="939"/>
      <c r="C186" s="625"/>
      <c r="D186" s="626"/>
      <c r="E186" s="627"/>
      <c r="F186" s="398"/>
      <c r="G186" s="398"/>
      <c r="H186" s="398"/>
      <c r="I186" s="398"/>
      <c r="J186" s="398"/>
      <c r="K186" s="383" t="s">
        <v>195</v>
      </c>
      <c r="L186" s="384">
        <v>85</v>
      </c>
      <c r="M186" s="384">
        <v>85</v>
      </c>
      <c r="N186" s="385">
        <f t="shared" si="12"/>
        <v>100</v>
      </c>
      <c r="O186" s="942"/>
      <c r="P186" s="732"/>
      <c r="Q186" s="47"/>
    </row>
    <row r="187" spans="1:17" ht="45" customHeight="1" x14ac:dyDescent="0.25">
      <c r="A187" s="933"/>
      <c r="B187" s="939"/>
      <c r="C187" s="625"/>
      <c r="D187" s="626"/>
      <c r="E187" s="627"/>
      <c r="F187" s="398"/>
      <c r="G187" s="398"/>
      <c r="H187" s="398"/>
      <c r="I187" s="398"/>
      <c r="J187" s="398"/>
      <c r="K187" s="383" t="s">
        <v>196</v>
      </c>
      <c r="L187" s="384">
        <v>20</v>
      </c>
      <c r="M187" s="384">
        <v>20</v>
      </c>
      <c r="N187" s="385">
        <f t="shared" si="12"/>
        <v>100</v>
      </c>
      <c r="O187" s="942"/>
      <c r="P187" s="732"/>
      <c r="Q187" s="47"/>
    </row>
    <row r="188" spans="1:17" ht="46.5" customHeight="1" x14ac:dyDescent="0.25">
      <c r="A188" s="933"/>
      <c r="B188" s="939"/>
      <c r="C188" s="625"/>
      <c r="D188" s="626"/>
      <c r="E188" s="627"/>
      <c r="F188" s="398"/>
      <c r="G188" s="398"/>
      <c r="H188" s="398"/>
      <c r="I188" s="398"/>
      <c r="J188" s="398"/>
      <c r="K188" s="383" t="s">
        <v>197</v>
      </c>
      <c r="L188" s="384">
        <v>100</v>
      </c>
      <c r="M188" s="384">
        <v>100</v>
      </c>
      <c r="N188" s="385">
        <f t="shared" si="12"/>
        <v>100</v>
      </c>
      <c r="O188" s="942"/>
      <c r="P188" s="732"/>
      <c r="Q188" s="47"/>
    </row>
    <row r="189" spans="1:17" ht="35.25" customHeight="1" x14ac:dyDescent="0.25">
      <c r="A189" s="933"/>
      <c r="B189" s="939"/>
      <c r="C189" s="625"/>
      <c r="D189" s="626"/>
      <c r="E189" s="627"/>
      <c r="F189" s="398"/>
      <c r="G189" s="398"/>
      <c r="H189" s="398"/>
      <c r="I189" s="398"/>
      <c r="J189" s="398"/>
      <c r="K189" s="383" t="s">
        <v>198</v>
      </c>
      <c r="L189" s="384">
        <v>100</v>
      </c>
      <c r="M189" s="384">
        <v>100</v>
      </c>
      <c r="N189" s="385">
        <f t="shared" si="12"/>
        <v>100</v>
      </c>
      <c r="O189" s="942"/>
      <c r="P189" s="732"/>
      <c r="Q189" s="47"/>
    </row>
    <row r="190" spans="1:17" ht="60" customHeight="1" x14ac:dyDescent="0.25">
      <c r="A190" s="933"/>
      <c r="B190" s="939"/>
      <c r="C190" s="625"/>
      <c r="D190" s="626"/>
      <c r="E190" s="627"/>
      <c r="F190" s="398"/>
      <c r="G190" s="398"/>
      <c r="H190" s="398"/>
      <c r="I190" s="398"/>
      <c r="J190" s="398"/>
      <c r="K190" s="383" t="s">
        <v>199</v>
      </c>
      <c r="L190" s="384">
        <v>100</v>
      </c>
      <c r="M190" s="384">
        <v>100</v>
      </c>
      <c r="N190" s="385">
        <f t="shared" si="12"/>
        <v>100</v>
      </c>
      <c r="O190" s="942"/>
      <c r="P190" s="732"/>
      <c r="Q190" s="47"/>
    </row>
    <row r="191" spans="1:17" ht="45" customHeight="1" x14ac:dyDescent="0.25">
      <c r="A191" s="933"/>
      <c r="B191" s="939"/>
      <c r="C191" s="625"/>
      <c r="D191" s="626"/>
      <c r="E191" s="627"/>
      <c r="F191" s="398"/>
      <c r="G191" s="398"/>
      <c r="H191" s="398"/>
      <c r="I191" s="398"/>
      <c r="J191" s="398"/>
      <c r="K191" s="383" t="s">
        <v>200</v>
      </c>
      <c r="L191" s="384">
        <v>100</v>
      </c>
      <c r="M191" s="384">
        <v>100</v>
      </c>
      <c r="N191" s="385">
        <f t="shared" si="12"/>
        <v>100</v>
      </c>
      <c r="O191" s="942"/>
      <c r="P191" s="732"/>
      <c r="Q191" s="47"/>
    </row>
    <row r="192" spans="1:17" ht="60" customHeight="1" x14ac:dyDescent="0.25">
      <c r="A192" s="933"/>
      <c r="B192" s="939"/>
      <c r="C192" s="625"/>
      <c r="D192" s="626"/>
      <c r="E192" s="627"/>
      <c r="F192" s="398"/>
      <c r="G192" s="398"/>
      <c r="H192" s="398"/>
      <c r="I192" s="398"/>
      <c r="J192" s="398"/>
      <c r="K192" s="383" t="s">
        <v>113</v>
      </c>
      <c r="L192" s="384">
        <v>96.5</v>
      </c>
      <c r="M192" s="384">
        <v>97</v>
      </c>
      <c r="N192" s="385">
        <f t="shared" si="12"/>
        <v>100.51813471502591</v>
      </c>
      <c r="O192" s="942"/>
      <c r="P192" s="732"/>
      <c r="Q192" s="47"/>
    </row>
    <row r="193" spans="1:17" ht="37.5" customHeight="1" thickBot="1" x14ac:dyDescent="0.3">
      <c r="A193" s="934"/>
      <c r="B193" s="940"/>
      <c r="C193" s="935"/>
      <c r="D193" s="936"/>
      <c r="E193" s="937"/>
      <c r="F193" s="399"/>
      <c r="G193" s="399"/>
      <c r="H193" s="399"/>
      <c r="I193" s="399"/>
      <c r="J193" s="400"/>
      <c r="K193" s="694" t="s">
        <v>51</v>
      </c>
      <c r="L193" s="632"/>
      <c r="M193" s="633"/>
      <c r="N193" s="401">
        <f>AVERAGE(N168:N192)</f>
        <v>102.8930940279695</v>
      </c>
      <c r="O193" s="943"/>
      <c r="P193" s="733"/>
      <c r="Q193" s="47"/>
    </row>
    <row r="194" spans="1:17" ht="60" customHeight="1" x14ac:dyDescent="0.25">
      <c r="A194" s="992">
        <v>16</v>
      </c>
      <c r="B194" s="744" t="s">
        <v>258</v>
      </c>
      <c r="C194" s="546">
        <v>2</v>
      </c>
      <c r="D194" s="546">
        <v>2</v>
      </c>
      <c r="E194" s="546">
        <v>100</v>
      </c>
      <c r="F194" s="547" t="s">
        <v>6</v>
      </c>
      <c r="G194" s="548">
        <f>G197</f>
        <v>1901.7</v>
      </c>
      <c r="H194" s="548">
        <f>H197</f>
        <v>1901.7</v>
      </c>
      <c r="I194" s="548">
        <f>H194/G194*100</f>
        <v>100</v>
      </c>
      <c r="J194" s="549">
        <f>E194/I194*100</f>
        <v>100</v>
      </c>
      <c r="K194" s="550" t="s">
        <v>62</v>
      </c>
      <c r="L194" s="551">
        <v>30</v>
      </c>
      <c r="M194" s="551">
        <v>35</v>
      </c>
      <c r="N194" s="552">
        <f t="shared" ref="N194:N200" si="13">M194/L194*100</f>
        <v>116.66666666666667</v>
      </c>
      <c r="O194" s="740">
        <f>N205*J194/100</f>
        <v>119.71105072463769</v>
      </c>
      <c r="P194" s="741" t="s">
        <v>70</v>
      </c>
      <c r="Q194" s="47"/>
    </row>
    <row r="195" spans="1:17" ht="60" customHeight="1" x14ac:dyDescent="0.25">
      <c r="A195" s="993"/>
      <c r="B195" s="745"/>
      <c r="C195" s="689" t="s">
        <v>344</v>
      </c>
      <c r="D195" s="689"/>
      <c r="E195" s="689"/>
      <c r="F195" s="553" t="s">
        <v>54</v>
      </c>
      <c r="G195" s="554"/>
      <c r="H195" s="554"/>
      <c r="I195" s="548">
        <v>0</v>
      </c>
      <c r="J195" s="549">
        <v>0</v>
      </c>
      <c r="K195" s="555" t="s">
        <v>63</v>
      </c>
      <c r="L195" s="551">
        <v>25</v>
      </c>
      <c r="M195" s="551">
        <v>42</v>
      </c>
      <c r="N195" s="552">
        <f t="shared" si="13"/>
        <v>168</v>
      </c>
      <c r="O195" s="740"/>
      <c r="P195" s="742"/>
      <c r="Q195" s="47"/>
    </row>
    <row r="196" spans="1:17" ht="60" customHeight="1" x14ac:dyDescent="0.25">
      <c r="A196" s="993"/>
      <c r="B196" s="745"/>
      <c r="C196" s="689"/>
      <c r="D196" s="689"/>
      <c r="E196" s="689"/>
      <c r="F196" s="553" t="s">
        <v>53</v>
      </c>
      <c r="G196" s="554"/>
      <c r="H196" s="554"/>
      <c r="I196" s="548">
        <v>0</v>
      </c>
      <c r="J196" s="549">
        <v>0</v>
      </c>
      <c r="K196" s="555" t="s">
        <v>64</v>
      </c>
      <c r="L196" s="551">
        <v>10</v>
      </c>
      <c r="M196" s="551">
        <v>0</v>
      </c>
      <c r="N196" s="552">
        <f t="shared" si="13"/>
        <v>0</v>
      </c>
      <c r="O196" s="740"/>
      <c r="P196" s="742"/>
      <c r="Q196" s="47"/>
    </row>
    <row r="197" spans="1:17" ht="60" customHeight="1" x14ac:dyDescent="0.25">
      <c r="A197" s="993"/>
      <c r="B197" s="745"/>
      <c r="C197" s="689"/>
      <c r="D197" s="689"/>
      <c r="E197" s="689"/>
      <c r="F197" s="553" t="s">
        <v>114</v>
      </c>
      <c r="G197" s="556">
        <v>1901.7</v>
      </c>
      <c r="H197" s="556">
        <v>1901.7</v>
      </c>
      <c r="I197" s="548">
        <f>H197/G197*100</f>
        <v>100</v>
      </c>
      <c r="J197" s="549">
        <v>0</v>
      </c>
      <c r="K197" s="555" t="s">
        <v>65</v>
      </c>
      <c r="L197" s="551">
        <v>10</v>
      </c>
      <c r="M197" s="551">
        <v>1</v>
      </c>
      <c r="N197" s="552">
        <f t="shared" si="13"/>
        <v>10</v>
      </c>
      <c r="O197" s="740"/>
      <c r="P197" s="742"/>
      <c r="Q197" s="47"/>
    </row>
    <row r="198" spans="1:17" ht="60" customHeight="1" x14ac:dyDescent="0.25">
      <c r="A198" s="993"/>
      <c r="B198" s="745"/>
      <c r="C198" s="689"/>
      <c r="D198" s="689"/>
      <c r="E198" s="689"/>
      <c r="F198" s="553" t="s">
        <v>56</v>
      </c>
      <c r="G198" s="554"/>
      <c r="H198" s="554"/>
      <c r="I198" s="548">
        <v>0</v>
      </c>
      <c r="J198" s="549">
        <v>0</v>
      </c>
      <c r="K198" s="555" t="s">
        <v>66</v>
      </c>
      <c r="L198" s="551">
        <v>15</v>
      </c>
      <c r="M198" s="551">
        <v>0</v>
      </c>
      <c r="N198" s="552">
        <f t="shared" si="13"/>
        <v>0</v>
      </c>
      <c r="O198" s="740"/>
      <c r="P198" s="742"/>
      <c r="Q198" s="47"/>
    </row>
    <row r="199" spans="1:17" ht="60" customHeight="1" x14ac:dyDescent="0.25">
      <c r="A199" s="993"/>
      <c r="B199" s="745"/>
      <c r="C199" s="689"/>
      <c r="D199" s="689"/>
      <c r="E199" s="689"/>
      <c r="F199" s="557"/>
      <c r="G199" s="558"/>
      <c r="H199" s="558"/>
      <c r="I199" s="558"/>
      <c r="J199" s="558"/>
      <c r="K199" s="555" t="s">
        <v>67</v>
      </c>
      <c r="L199" s="559">
        <v>10</v>
      </c>
      <c r="M199" s="559">
        <v>31</v>
      </c>
      <c r="N199" s="552">
        <f t="shared" si="13"/>
        <v>310</v>
      </c>
      <c r="O199" s="740"/>
      <c r="P199" s="742"/>
      <c r="Q199" s="47"/>
    </row>
    <row r="200" spans="1:17" ht="60" customHeight="1" x14ac:dyDescent="0.25">
      <c r="A200" s="993"/>
      <c r="B200" s="745"/>
      <c r="C200" s="689"/>
      <c r="D200" s="689"/>
      <c r="E200" s="689"/>
      <c r="F200" s="560"/>
      <c r="G200" s="561"/>
      <c r="H200" s="561"/>
      <c r="I200" s="561"/>
      <c r="J200" s="562"/>
      <c r="K200" s="555" t="s">
        <v>68</v>
      </c>
      <c r="L200" s="559">
        <v>46</v>
      </c>
      <c r="M200" s="559">
        <v>85.8</v>
      </c>
      <c r="N200" s="552">
        <f t="shared" si="13"/>
        <v>186.52173913043478</v>
      </c>
      <c r="O200" s="740"/>
      <c r="P200" s="742"/>
      <c r="Q200" s="47"/>
    </row>
    <row r="201" spans="1:17" ht="60" customHeight="1" x14ac:dyDescent="0.25">
      <c r="A201" s="993"/>
      <c r="B201" s="745"/>
      <c r="C201" s="689"/>
      <c r="D201" s="689"/>
      <c r="E201" s="689"/>
      <c r="F201" s="560"/>
      <c r="G201" s="561"/>
      <c r="H201" s="561"/>
      <c r="I201" s="561"/>
      <c r="J201" s="562"/>
      <c r="K201" s="555" t="s">
        <v>69</v>
      </c>
      <c r="L201" s="559">
        <v>60</v>
      </c>
      <c r="M201" s="559">
        <v>99.9</v>
      </c>
      <c r="N201" s="552">
        <f>M201/L201*100</f>
        <v>166.5</v>
      </c>
      <c r="O201" s="740"/>
      <c r="P201" s="742"/>
      <c r="Q201" s="47"/>
    </row>
    <row r="202" spans="1:17" ht="60" customHeight="1" x14ac:dyDescent="0.25">
      <c r="A202" s="993"/>
      <c r="B202" s="745"/>
      <c r="C202" s="689"/>
      <c r="D202" s="689"/>
      <c r="E202" s="689"/>
      <c r="F202" s="560"/>
      <c r="G202" s="561"/>
      <c r="H202" s="561"/>
      <c r="I202" s="561"/>
      <c r="J202" s="563"/>
      <c r="K202" s="564">
        <v>9</v>
      </c>
      <c r="L202" s="565"/>
      <c r="M202" s="565"/>
      <c r="N202" s="552">
        <v>0</v>
      </c>
      <c r="O202" s="740"/>
      <c r="P202" s="742"/>
      <c r="Q202" s="47"/>
    </row>
    <row r="203" spans="1:17" ht="60" customHeight="1" x14ac:dyDescent="0.25">
      <c r="A203" s="993"/>
      <c r="B203" s="745"/>
      <c r="C203" s="689"/>
      <c r="D203" s="689"/>
      <c r="E203" s="689"/>
      <c r="F203" s="560"/>
      <c r="G203" s="561"/>
      <c r="H203" s="561"/>
      <c r="I203" s="561"/>
      <c r="J203" s="563"/>
      <c r="K203" s="566">
        <v>10</v>
      </c>
      <c r="L203" s="567"/>
      <c r="M203" s="567"/>
      <c r="N203" s="552">
        <v>0</v>
      </c>
      <c r="O203" s="740"/>
      <c r="P203" s="742"/>
      <c r="Q203" s="47"/>
    </row>
    <row r="204" spans="1:17" ht="60" customHeight="1" x14ac:dyDescent="0.25">
      <c r="A204" s="993"/>
      <c r="B204" s="745"/>
      <c r="C204" s="689"/>
      <c r="D204" s="689"/>
      <c r="E204" s="689"/>
      <c r="F204" s="560"/>
      <c r="G204" s="561"/>
      <c r="H204" s="561"/>
      <c r="I204" s="561"/>
      <c r="J204" s="563"/>
      <c r="K204" s="568" t="s">
        <v>46</v>
      </c>
      <c r="L204" s="567"/>
      <c r="M204" s="567"/>
      <c r="N204" s="552"/>
      <c r="O204" s="740"/>
      <c r="P204" s="742"/>
      <c r="Q204" s="47"/>
    </row>
    <row r="205" spans="1:17" ht="409.5" customHeight="1" x14ac:dyDescent="0.25">
      <c r="A205" s="994"/>
      <c r="B205" s="746"/>
      <c r="C205" s="689"/>
      <c r="D205" s="689"/>
      <c r="E205" s="689"/>
      <c r="F205" s="569"/>
      <c r="G205" s="570"/>
      <c r="H205" s="570"/>
      <c r="I205" s="570"/>
      <c r="J205" s="571"/>
      <c r="K205" s="690" t="s">
        <v>51</v>
      </c>
      <c r="L205" s="690"/>
      <c r="M205" s="690"/>
      <c r="N205" s="572">
        <f>SUM(N194:N201)/8</f>
        <v>119.71105072463769</v>
      </c>
      <c r="O205" s="740"/>
      <c r="P205" s="743"/>
      <c r="Q205" s="47"/>
    </row>
    <row r="206" spans="1:17" ht="60" customHeight="1" x14ac:dyDescent="0.25">
      <c r="A206" s="999">
        <v>17</v>
      </c>
      <c r="B206" s="750" t="s">
        <v>257</v>
      </c>
      <c r="C206" s="171">
        <v>9</v>
      </c>
      <c r="D206" s="171">
        <v>9</v>
      </c>
      <c r="E206" s="171">
        <f>D206/C206*100</f>
        <v>100</v>
      </c>
      <c r="F206" s="404" t="s">
        <v>6</v>
      </c>
      <c r="G206" s="174">
        <f>G207+G208+G209+G210</f>
        <v>4193.7999999999993</v>
      </c>
      <c r="H206" s="174">
        <f>H207+H208+H209+H210</f>
        <v>4193.7999999999993</v>
      </c>
      <c r="I206" s="174">
        <f>H206/G206*100</f>
        <v>100</v>
      </c>
      <c r="J206" s="175">
        <f>E206/I206*100</f>
        <v>100</v>
      </c>
      <c r="K206" s="176" t="s">
        <v>121</v>
      </c>
      <c r="L206" s="405">
        <v>209</v>
      </c>
      <c r="M206" s="406">
        <v>209</v>
      </c>
      <c r="N206" s="407">
        <f>M206/L206*100</f>
        <v>100</v>
      </c>
      <c r="O206" s="753">
        <f>N218*J206/100</f>
        <v>100</v>
      </c>
      <c r="P206" s="756" t="s">
        <v>116</v>
      </c>
      <c r="Q206" s="47"/>
    </row>
    <row r="207" spans="1:17" ht="60" customHeight="1" x14ac:dyDescent="0.25">
      <c r="A207" s="1000"/>
      <c r="B207" s="751"/>
      <c r="C207" s="771" t="s">
        <v>324</v>
      </c>
      <c r="D207" s="772"/>
      <c r="E207" s="773"/>
      <c r="F207" s="408" t="s">
        <v>54</v>
      </c>
      <c r="G207" s="409">
        <v>3017.2</v>
      </c>
      <c r="H207" s="409">
        <v>3017.2</v>
      </c>
      <c r="I207" s="174">
        <v>100</v>
      </c>
      <c r="J207" s="175">
        <v>100</v>
      </c>
      <c r="K207" s="963" t="s">
        <v>254</v>
      </c>
      <c r="L207" s="965">
        <v>150</v>
      </c>
      <c r="M207" s="1002">
        <v>150</v>
      </c>
      <c r="N207" s="1004">
        <f>M207/L207*100</f>
        <v>100</v>
      </c>
      <c r="O207" s="754"/>
      <c r="P207" s="757"/>
      <c r="Q207" s="47"/>
    </row>
    <row r="208" spans="1:17" ht="60" customHeight="1" x14ac:dyDescent="0.25">
      <c r="A208" s="1000"/>
      <c r="B208" s="751"/>
      <c r="C208" s="774"/>
      <c r="D208" s="775"/>
      <c r="E208" s="776"/>
      <c r="F208" s="408" t="s">
        <v>53</v>
      </c>
      <c r="G208" s="409">
        <v>491.2</v>
      </c>
      <c r="H208" s="409">
        <v>491.2</v>
      </c>
      <c r="I208" s="174">
        <v>100</v>
      </c>
      <c r="J208" s="175">
        <v>100</v>
      </c>
      <c r="K208" s="964"/>
      <c r="L208" s="966"/>
      <c r="M208" s="1003"/>
      <c r="N208" s="1005"/>
      <c r="O208" s="754"/>
      <c r="P208" s="757"/>
      <c r="Q208" s="47"/>
    </row>
    <row r="209" spans="1:17" ht="60" customHeight="1" x14ac:dyDescent="0.25">
      <c r="A209" s="1000"/>
      <c r="B209" s="751"/>
      <c r="C209" s="774"/>
      <c r="D209" s="775"/>
      <c r="E209" s="776"/>
      <c r="F209" s="408" t="s">
        <v>55</v>
      </c>
      <c r="G209" s="410">
        <v>685.4</v>
      </c>
      <c r="H209" s="410">
        <v>685.4</v>
      </c>
      <c r="I209" s="174">
        <f>H209/G209*100</f>
        <v>100</v>
      </c>
      <c r="J209" s="175">
        <v>100</v>
      </c>
      <c r="K209" s="411" t="s">
        <v>137</v>
      </c>
      <c r="L209" s="405">
        <v>160</v>
      </c>
      <c r="M209" s="406">
        <v>160</v>
      </c>
      <c r="N209" s="407">
        <f t="shared" ref="N209:N215" si="14">M209/L209*100</f>
        <v>100</v>
      </c>
      <c r="O209" s="754"/>
      <c r="P209" s="757"/>
      <c r="Q209" s="47"/>
    </row>
    <row r="210" spans="1:17" ht="60" customHeight="1" x14ac:dyDescent="0.25">
      <c r="A210" s="1000"/>
      <c r="B210" s="751"/>
      <c r="C210" s="774"/>
      <c r="D210" s="775"/>
      <c r="E210" s="776"/>
      <c r="F210" s="408" t="s">
        <v>56</v>
      </c>
      <c r="G210" s="409">
        <v>0</v>
      </c>
      <c r="H210" s="409">
        <v>0</v>
      </c>
      <c r="I210" s="174">
        <v>0</v>
      </c>
      <c r="J210" s="175">
        <v>0</v>
      </c>
      <c r="K210" s="963" t="s">
        <v>138</v>
      </c>
      <c r="L210" s="683">
        <v>11</v>
      </c>
      <c r="M210" s="683">
        <v>11</v>
      </c>
      <c r="N210" s="686">
        <f>M210/L210*100</f>
        <v>100</v>
      </c>
      <c r="O210" s="754"/>
      <c r="P210" s="757"/>
      <c r="Q210" s="47"/>
    </row>
    <row r="211" spans="1:17" ht="18" customHeight="1" x14ac:dyDescent="0.25">
      <c r="A211" s="1000"/>
      <c r="B211" s="751"/>
      <c r="C211" s="774"/>
      <c r="D211" s="775"/>
      <c r="E211" s="776"/>
      <c r="F211" s="183"/>
      <c r="G211" s="184"/>
      <c r="H211" s="184"/>
      <c r="I211" s="184"/>
      <c r="J211" s="185"/>
      <c r="K211" s="1006"/>
      <c r="L211" s="684"/>
      <c r="M211" s="684"/>
      <c r="N211" s="687"/>
      <c r="O211" s="754"/>
      <c r="P211" s="757"/>
      <c r="Q211" s="47"/>
    </row>
    <row r="212" spans="1:17" ht="30.75" hidden="1" customHeight="1" x14ac:dyDescent="0.25">
      <c r="A212" s="1000"/>
      <c r="B212" s="751"/>
      <c r="C212" s="774"/>
      <c r="D212" s="775"/>
      <c r="E212" s="776"/>
      <c r="F212" s="188"/>
      <c r="G212" s="189"/>
      <c r="H212" s="189"/>
      <c r="I212" s="189"/>
      <c r="J212" s="190"/>
      <c r="K212" s="964"/>
      <c r="L212" s="685"/>
      <c r="M212" s="685"/>
      <c r="N212" s="688"/>
      <c r="O212" s="754"/>
      <c r="P212" s="757"/>
      <c r="Q212" s="47"/>
    </row>
    <row r="213" spans="1:17" ht="53.25" customHeight="1" x14ac:dyDescent="0.25">
      <c r="A213" s="1000"/>
      <c r="B213" s="751"/>
      <c r="C213" s="774"/>
      <c r="D213" s="775"/>
      <c r="E213" s="776"/>
      <c r="F213" s="188"/>
      <c r="G213" s="189"/>
      <c r="H213" s="189"/>
      <c r="I213" s="189"/>
      <c r="J213" s="190"/>
      <c r="K213" s="412" t="s">
        <v>139</v>
      </c>
      <c r="L213" s="413">
        <v>30</v>
      </c>
      <c r="M213" s="413">
        <v>30</v>
      </c>
      <c r="N213" s="414">
        <f t="shared" si="14"/>
        <v>100</v>
      </c>
      <c r="O213" s="754"/>
      <c r="P213" s="757"/>
      <c r="Q213" s="47"/>
    </row>
    <row r="214" spans="1:17" ht="60" customHeight="1" x14ac:dyDescent="0.25">
      <c r="A214" s="1000"/>
      <c r="B214" s="751"/>
      <c r="C214" s="774"/>
      <c r="D214" s="775"/>
      <c r="E214" s="776"/>
      <c r="F214" s="188"/>
      <c r="G214" s="189"/>
      <c r="H214" s="189"/>
      <c r="I214" s="189"/>
      <c r="J214" s="190"/>
      <c r="K214" s="412" t="s">
        <v>140</v>
      </c>
      <c r="L214" s="413">
        <v>20</v>
      </c>
      <c r="M214" s="413">
        <v>20</v>
      </c>
      <c r="N214" s="414">
        <f t="shared" si="14"/>
        <v>100</v>
      </c>
      <c r="O214" s="754"/>
      <c r="P214" s="757"/>
      <c r="Q214" s="47"/>
    </row>
    <row r="215" spans="1:17" ht="60" customHeight="1" x14ac:dyDescent="0.25">
      <c r="A215" s="1000"/>
      <c r="B215" s="751"/>
      <c r="C215" s="774"/>
      <c r="D215" s="775"/>
      <c r="E215" s="776"/>
      <c r="F215" s="188"/>
      <c r="G215" s="189"/>
      <c r="H215" s="189"/>
      <c r="I215" s="189"/>
      <c r="J215" s="190"/>
      <c r="K215" s="412" t="s">
        <v>141</v>
      </c>
      <c r="L215" s="413">
        <v>50</v>
      </c>
      <c r="M215" s="413">
        <v>50</v>
      </c>
      <c r="N215" s="414">
        <f t="shared" si="14"/>
        <v>100</v>
      </c>
      <c r="O215" s="754"/>
      <c r="P215" s="757"/>
      <c r="Q215" s="47"/>
    </row>
    <row r="216" spans="1:17" ht="60" customHeight="1" x14ac:dyDescent="0.25">
      <c r="A216" s="1000"/>
      <c r="B216" s="751"/>
      <c r="C216" s="774"/>
      <c r="D216" s="775"/>
      <c r="E216" s="776"/>
      <c r="F216" s="188"/>
      <c r="G216" s="189"/>
      <c r="H216" s="189"/>
      <c r="I216" s="189"/>
      <c r="J216" s="190"/>
      <c r="K216" s="415" t="s">
        <v>255</v>
      </c>
      <c r="L216" s="416">
        <v>20</v>
      </c>
      <c r="M216" s="416">
        <v>20</v>
      </c>
      <c r="N216" s="417">
        <v>100</v>
      </c>
      <c r="O216" s="754"/>
      <c r="P216" s="757"/>
      <c r="Q216" s="47"/>
    </row>
    <row r="217" spans="1:17" ht="60" customHeight="1" x14ac:dyDescent="0.25">
      <c r="A217" s="1000"/>
      <c r="B217" s="751"/>
      <c r="C217" s="774"/>
      <c r="D217" s="775"/>
      <c r="E217" s="776"/>
      <c r="F217" s="188"/>
      <c r="G217" s="189"/>
      <c r="H217" s="189"/>
      <c r="I217" s="189"/>
      <c r="J217" s="190"/>
      <c r="K217" s="415" t="s">
        <v>256</v>
      </c>
      <c r="L217" s="416">
        <v>3543.8</v>
      </c>
      <c r="M217" s="416">
        <v>3543.8</v>
      </c>
      <c r="N217" s="417">
        <v>100</v>
      </c>
      <c r="O217" s="754"/>
      <c r="P217" s="757"/>
      <c r="Q217" s="47"/>
    </row>
    <row r="218" spans="1:17" ht="33" customHeight="1" thickBot="1" x14ac:dyDescent="0.3">
      <c r="A218" s="1001"/>
      <c r="B218" s="752"/>
      <c r="C218" s="777"/>
      <c r="D218" s="778"/>
      <c r="E218" s="779"/>
      <c r="F218" s="188"/>
      <c r="G218" s="189"/>
      <c r="H218" s="189"/>
      <c r="I218" s="189"/>
      <c r="J218" s="190"/>
      <c r="K218" s="960" t="s">
        <v>51</v>
      </c>
      <c r="L218" s="961"/>
      <c r="M218" s="962"/>
      <c r="N218" s="418">
        <f>(N206+N207+N209+N210+N213+N214+N215+N216+N217)/9</f>
        <v>100</v>
      </c>
      <c r="O218" s="755"/>
      <c r="P218" s="758"/>
      <c r="Q218" s="47"/>
    </row>
    <row r="219" spans="1:17" ht="60" customHeight="1" x14ac:dyDescent="0.25">
      <c r="A219" s="987">
        <v>18</v>
      </c>
      <c r="B219" s="883" t="s">
        <v>269</v>
      </c>
      <c r="C219" s="111">
        <v>8</v>
      </c>
      <c r="D219" s="111">
        <v>8</v>
      </c>
      <c r="E219" s="111">
        <f>D219/C219*100</f>
        <v>100</v>
      </c>
      <c r="F219" s="113" t="s">
        <v>6</v>
      </c>
      <c r="G219" s="320">
        <f>G220+G221+G223+G222</f>
        <v>77008.240000000005</v>
      </c>
      <c r="H219" s="320">
        <f>H220+H221+H223+H222</f>
        <v>76261.600000000006</v>
      </c>
      <c r="I219" s="320">
        <f>H219/G219*100</f>
        <v>99.030441417697631</v>
      </c>
      <c r="J219" s="321">
        <f>E219/I219*100</f>
        <v>100.97905105583938</v>
      </c>
      <c r="K219" s="314" t="s">
        <v>71</v>
      </c>
      <c r="L219" s="315">
        <v>143</v>
      </c>
      <c r="M219" s="315">
        <v>143</v>
      </c>
      <c r="N219" s="322">
        <f>M219/L219*100</f>
        <v>100</v>
      </c>
      <c r="O219" s="989">
        <f>N232/J219*100</f>
        <v>99.594778067088612</v>
      </c>
      <c r="P219" s="728" t="s">
        <v>201</v>
      </c>
      <c r="Q219" s="47"/>
    </row>
    <row r="220" spans="1:17" ht="60" customHeight="1" x14ac:dyDescent="0.25">
      <c r="A220" s="988"/>
      <c r="B220" s="884"/>
      <c r="C220" s="824" t="s">
        <v>227</v>
      </c>
      <c r="D220" s="825"/>
      <c r="E220" s="826"/>
      <c r="F220" s="119" t="s">
        <v>54</v>
      </c>
      <c r="G220" s="323">
        <v>810.6</v>
      </c>
      <c r="H220" s="323">
        <v>810.6</v>
      </c>
      <c r="I220" s="320">
        <f t="shared" ref="I220:I223" si="15">H220/G220*100</f>
        <v>100</v>
      </c>
      <c r="J220" s="321">
        <f>E219/I220*100</f>
        <v>100</v>
      </c>
      <c r="K220" s="316" t="s">
        <v>72</v>
      </c>
      <c r="L220" s="315">
        <v>1915</v>
      </c>
      <c r="M220" s="315">
        <v>1915</v>
      </c>
      <c r="N220" s="322">
        <f t="shared" ref="N220:N231" si="16">M220/L220*100</f>
        <v>100</v>
      </c>
      <c r="O220" s="990"/>
      <c r="P220" s="729"/>
      <c r="Q220" s="47"/>
    </row>
    <row r="221" spans="1:17" ht="60" customHeight="1" x14ac:dyDescent="0.25">
      <c r="A221" s="988"/>
      <c r="B221" s="884"/>
      <c r="C221" s="827"/>
      <c r="D221" s="828"/>
      <c r="E221" s="829"/>
      <c r="F221" s="119" t="s">
        <v>53</v>
      </c>
      <c r="G221" s="323">
        <v>194.2</v>
      </c>
      <c r="H221" s="323">
        <v>194.2</v>
      </c>
      <c r="I221" s="320">
        <f t="shared" si="15"/>
        <v>100</v>
      </c>
      <c r="J221" s="321">
        <f>E219/I221*100</f>
        <v>100</v>
      </c>
      <c r="K221" s="316" t="s">
        <v>73</v>
      </c>
      <c r="L221" s="315">
        <v>19</v>
      </c>
      <c r="M221" s="315">
        <v>19</v>
      </c>
      <c r="N221" s="322">
        <f t="shared" si="16"/>
        <v>100</v>
      </c>
      <c r="O221" s="990"/>
      <c r="P221" s="729"/>
      <c r="Q221" s="47"/>
    </row>
    <row r="222" spans="1:17" ht="118.5" customHeight="1" x14ac:dyDescent="0.25">
      <c r="A222" s="988"/>
      <c r="B222" s="884"/>
      <c r="C222" s="827"/>
      <c r="D222" s="828"/>
      <c r="E222" s="829"/>
      <c r="F222" s="119" t="s">
        <v>55</v>
      </c>
      <c r="G222" s="323">
        <v>75853.440000000002</v>
      </c>
      <c r="H222" s="323">
        <v>75106.8</v>
      </c>
      <c r="I222" s="320">
        <f t="shared" si="15"/>
        <v>99.015680765433984</v>
      </c>
      <c r="J222" s="321">
        <f>E219/I222*100</f>
        <v>100.99410439534103</v>
      </c>
      <c r="K222" s="316" t="s">
        <v>74</v>
      </c>
      <c r="L222" s="315">
        <v>88</v>
      </c>
      <c r="M222" s="315">
        <v>88</v>
      </c>
      <c r="N222" s="322">
        <f t="shared" si="16"/>
        <v>100</v>
      </c>
      <c r="O222" s="990"/>
      <c r="P222" s="729"/>
      <c r="Q222" s="47"/>
    </row>
    <row r="223" spans="1:17" ht="146.25" customHeight="1" x14ac:dyDescent="0.25">
      <c r="A223" s="988"/>
      <c r="B223" s="884"/>
      <c r="C223" s="827"/>
      <c r="D223" s="828"/>
      <c r="E223" s="829"/>
      <c r="F223" s="119" t="s">
        <v>56</v>
      </c>
      <c r="G223" s="323">
        <v>150</v>
      </c>
      <c r="H223" s="323">
        <v>150</v>
      </c>
      <c r="I223" s="320">
        <f t="shared" si="15"/>
        <v>100</v>
      </c>
      <c r="J223" s="321">
        <f>E219/I223*100</f>
        <v>100</v>
      </c>
      <c r="K223" s="316" t="s">
        <v>75</v>
      </c>
      <c r="L223" s="315">
        <v>61.5</v>
      </c>
      <c r="M223" s="315">
        <v>61.5</v>
      </c>
      <c r="N223" s="322">
        <f t="shared" si="16"/>
        <v>100</v>
      </c>
      <c r="O223" s="990"/>
      <c r="P223" s="729"/>
      <c r="Q223" s="47"/>
    </row>
    <row r="224" spans="1:17" ht="120" customHeight="1" x14ac:dyDescent="0.25">
      <c r="A224" s="988"/>
      <c r="B224" s="884"/>
      <c r="C224" s="827"/>
      <c r="D224" s="828"/>
      <c r="E224" s="829"/>
      <c r="F224" s="122"/>
      <c r="G224" s="324"/>
      <c r="H224" s="324"/>
      <c r="I224" s="324"/>
      <c r="J224" s="325"/>
      <c r="K224" s="317" t="s">
        <v>76</v>
      </c>
      <c r="L224" s="315">
        <v>100</v>
      </c>
      <c r="M224" s="315">
        <v>100</v>
      </c>
      <c r="N224" s="322">
        <f t="shared" si="16"/>
        <v>100</v>
      </c>
      <c r="O224" s="990"/>
      <c r="P224" s="729"/>
      <c r="Q224" s="47"/>
    </row>
    <row r="225" spans="1:29" ht="60" customHeight="1" x14ac:dyDescent="0.25">
      <c r="A225" s="988"/>
      <c r="B225" s="884"/>
      <c r="C225" s="827"/>
      <c r="D225" s="828"/>
      <c r="E225" s="829"/>
      <c r="F225" s="326"/>
      <c r="G225" s="327"/>
      <c r="H225" s="327"/>
      <c r="I225" s="327"/>
      <c r="J225" s="328"/>
      <c r="K225" s="317" t="s">
        <v>77</v>
      </c>
      <c r="L225" s="318">
        <v>38384</v>
      </c>
      <c r="M225" s="315">
        <v>38654</v>
      </c>
      <c r="N225" s="322">
        <f t="shared" si="16"/>
        <v>100.7034180908712</v>
      </c>
      <c r="O225" s="990"/>
      <c r="P225" s="729"/>
      <c r="Q225" s="47"/>
    </row>
    <row r="226" spans="1:29" ht="60" customHeight="1" x14ac:dyDescent="0.25">
      <c r="A226" s="988"/>
      <c r="B226" s="884"/>
      <c r="C226" s="827"/>
      <c r="D226" s="828"/>
      <c r="E226" s="829"/>
      <c r="F226" s="326"/>
      <c r="G226" s="327"/>
      <c r="H226" s="327"/>
      <c r="I226" s="327"/>
      <c r="J226" s="328"/>
      <c r="K226" s="317" t="s">
        <v>78</v>
      </c>
      <c r="L226" s="318">
        <v>199641</v>
      </c>
      <c r="M226" s="315">
        <v>212139</v>
      </c>
      <c r="N226" s="322">
        <f t="shared" si="16"/>
        <v>106.26023712564051</v>
      </c>
      <c r="O226" s="990"/>
      <c r="P226" s="729"/>
      <c r="Q226" s="47"/>
    </row>
    <row r="227" spans="1:29" ht="36" customHeight="1" x14ac:dyDescent="0.25">
      <c r="A227" s="988"/>
      <c r="B227" s="884"/>
      <c r="C227" s="827"/>
      <c r="D227" s="828"/>
      <c r="E227" s="829"/>
      <c r="F227" s="326"/>
      <c r="G227" s="327"/>
      <c r="H227" s="327"/>
      <c r="I227" s="327"/>
      <c r="J227" s="328"/>
      <c r="K227" s="317" t="s">
        <v>79</v>
      </c>
      <c r="L227" s="315">
        <v>19</v>
      </c>
      <c r="M227" s="315">
        <v>19</v>
      </c>
      <c r="N227" s="322">
        <f t="shared" si="16"/>
        <v>100</v>
      </c>
      <c r="O227" s="990"/>
      <c r="P227" s="729"/>
      <c r="Q227" s="47"/>
    </row>
    <row r="228" spans="1:29" ht="52.5" customHeight="1" x14ac:dyDescent="0.25">
      <c r="A228" s="988"/>
      <c r="B228" s="884"/>
      <c r="C228" s="827"/>
      <c r="D228" s="828"/>
      <c r="E228" s="829"/>
      <c r="F228" s="326"/>
      <c r="G228" s="327"/>
      <c r="H228" s="327"/>
      <c r="I228" s="327"/>
      <c r="J228" s="328"/>
      <c r="K228" s="317" t="s">
        <v>80</v>
      </c>
      <c r="L228" s="315">
        <v>278710</v>
      </c>
      <c r="M228" s="315">
        <v>279949</v>
      </c>
      <c r="N228" s="322">
        <f t="shared" si="16"/>
        <v>100.44454809658785</v>
      </c>
      <c r="O228" s="990"/>
      <c r="P228" s="729"/>
      <c r="Q228" s="47"/>
    </row>
    <row r="229" spans="1:29" ht="62.25" customHeight="1" x14ac:dyDescent="0.25">
      <c r="A229" s="988"/>
      <c r="B229" s="884"/>
      <c r="C229" s="827"/>
      <c r="D229" s="828"/>
      <c r="E229" s="829"/>
      <c r="F229" s="326"/>
      <c r="G229" s="327"/>
      <c r="H229" s="327"/>
      <c r="I229" s="327"/>
      <c r="J229" s="328"/>
      <c r="K229" s="317" t="s">
        <v>81</v>
      </c>
      <c r="L229" s="315">
        <v>8585</v>
      </c>
      <c r="M229" s="315">
        <v>8585</v>
      </c>
      <c r="N229" s="322">
        <f t="shared" si="16"/>
        <v>100</v>
      </c>
      <c r="O229" s="990"/>
      <c r="P229" s="729"/>
      <c r="Q229" s="47"/>
    </row>
    <row r="230" spans="1:29" ht="60" customHeight="1" x14ac:dyDescent="0.25">
      <c r="A230" s="988"/>
      <c r="B230" s="884"/>
      <c r="C230" s="827"/>
      <c r="D230" s="828"/>
      <c r="E230" s="829"/>
      <c r="F230" s="326"/>
      <c r="G230" s="327"/>
      <c r="H230" s="327"/>
      <c r="I230" s="327"/>
      <c r="J230" s="328"/>
      <c r="K230" s="317" t="s">
        <v>82</v>
      </c>
      <c r="L230" s="315">
        <v>2</v>
      </c>
      <c r="M230" s="319">
        <v>2</v>
      </c>
      <c r="N230" s="322">
        <f t="shared" si="16"/>
        <v>100</v>
      </c>
      <c r="O230" s="990"/>
      <c r="P230" s="729"/>
      <c r="Q230" s="47"/>
    </row>
    <row r="231" spans="1:29" ht="60" customHeight="1" x14ac:dyDescent="0.25">
      <c r="A231" s="988"/>
      <c r="B231" s="884"/>
      <c r="C231" s="827"/>
      <c r="D231" s="828"/>
      <c r="E231" s="829"/>
      <c r="F231" s="326"/>
      <c r="G231" s="327"/>
      <c r="H231" s="327"/>
      <c r="I231" s="327"/>
      <c r="J231" s="328"/>
      <c r="K231" s="317" t="s">
        <v>83</v>
      </c>
      <c r="L231" s="318">
        <v>495</v>
      </c>
      <c r="M231" s="318">
        <v>495</v>
      </c>
      <c r="N231" s="322">
        <f t="shared" si="16"/>
        <v>100</v>
      </c>
      <c r="O231" s="990"/>
      <c r="P231" s="729"/>
      <c r="Q231" s="47"/>
    </row>
    <row r="232" spans="1:29" ht="37.5" customHeight="1" x14ac:dyDescent="0.25">
      <c r="A232" s="988"/>
      <c r="B232" s="884"/>
      <c r="C232" s="827"/>
      <c r="D232" s="828"/>
      <c r="E232" s="829"/>
      <c r="F232" s="326"/>
      <c r="G232" s="327"/>
      <c r="H232" s="327"/>
      <c r="I232" s="327"/>
      <c r="J232" s="328"/>
      <c r="K232" s="701" t="s">
        <v>51</v>
      </c>
      <c r="L232" s="702"/>
      <c r="M232" s="703"/>
      <c r="N232" s="329">
        <f>(N231+N230+N229+N228+N227+N226+N225+N224+N223+N222+N221+N220+N219)/13</f>
        <v>100.56986179331534</v>
      </c>
      <c r="O232" s="991"/>
      <c r="P232" s="729"/>
      <c r="Q232" s="47"/>
    </row>
    <row r="233" spans="1:29" s="29" customFormat="1" ht="66.75" customHeight="1" x14ac:dyDescent="0.25">
      <c r="A233" s="975">
        <v>19</v>
      </c>
      <c r="B233" s="780" t="s">
        <v>273</v>
      </c>
      <c r="C233" s="134">
        <v>4</v>
      </c>
      <c r="D233" s="134">
        <v>4</v>
      </c>
      <c r="E233" s="134">
        <f>D233/C233*100</f>
        <v>100</v>
      </c>
      <c r="F233" s="136" t="s">
        <v>6</v>
      </c>
      <c r="G233" s="137">
        <f>SUM(G234:G237)</f>
        <v>3751603.4</v>
      </c>
      <c r="H233" s="137">
        <f>SUM(H234:H237)</f>
        <v>4117270</v>
      </c>
      <c r="I233" s="137">
        <f>H233/G233*100</f>
        <v>109.74694180093772</v>
      </c>
      <c r="J233" s="138">
        <f>E233/I233*100</f>
        <v>91.118712156356025</v>
      </c>
      <c r="K233" s="420" t="s">
        <v>202</v>
      </c>
      <c r="L233" s="421">
        <v>36811205</v>
      </c>
      <c r="M233" s="422">
        <v>33767870.299999997</v>
      </c>
      <c r="N233" s="423">
        <f>M233/L233*100</f>
        <v>91.732586042755187</v>
      </c>
      <c r="O233" s="698">
        <f>N244*J233/100</f>
        <v>147.17647921165101</v>
      </c>
      <c r="P233" s="784" t="s">
        <v>70</v>
      </c>
      <c r="Q233" s="44"/>
      <c r="R233" s="28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</row>
    <row r="234" spans="1:29" s="29" customFormat="1" ht="114" customHeight="1" x14ac:dyDescent="0.25">
      <c r="A234" s="976"/>
      <c r="B234" s="781"/>
      <c r="C234" s="806" t="s">
        <v>346</v>
      </c>
      <c r="D234" s="807"/>
      <c r="E234" s="808"/>
      <c r="F234" s="143" t="s">
        <v>54</v>
      </c>
      <c r="G234" s="144"/>
      <c r="H234" s="144"/>
      <c r="I234" s="137" t="e">
        <f>H234/G234*100</f>
        <v>#DIV/0!</v>
      </c>
      <c r="J234" s="138" t="e">
        <f>E234/I234*100</f>
        <v>#DIV/0!</v>
      </c>
      <c r="K234" s="420" t="s">
        <v>203</v>
      </c>
      <c r="L234" s="422">
        <v>105.5</v>
      </c>
      <c r="M234" s="422">
        <v>97.5</v>
      </c>
      <c r="N234" s="423">
        <f>M234/L234*100</f>
        <v>92.417061611374407</v>
      </c>
      <c r="O234" s="699"/>
      <c r="P234" s="785"/>
      <c r="Q234" s="45"/>
      <c r="R234" s="30"/>
    </row>
    <row r="235" spans="1:29" s="29" customFormat="1" ht="45" customHeight="1" x14ac:dyDescent="0.25">
      <c r="A235" s="976"/>
      <c r="B235" s="781"/>
      <c r="C235" s="809"/>
      <c r="D235" s="810"/>
      <c r="E235" s="811"/>
      <c r="F235" s="143" t="s">
        <v>53</v>
      </c>
      <c r="G235" s="144"/>
      <c r="H235" s="144"/>
      <c r="I235" s="137" t="e">
        <f>H235/G235*100</f>
        <v>#DIV/0!</v>
      </c>
      <c r="J235" s="138" t="e">
        <f>E235/I235*100</f>
        <v>#DIV/0!</v>
      </c>
      <c r="K235" s="420" t="s">
        <v>204</v>
      </c>
      <c r="L235" s="422">
        <v>14724.48</v>
      </c>
      <c r="M235" s="422">
        <v>14288.04</v>
      </c>
      <c r="N235" s="423">
        <f t="shared" ref="N235:N240" si="17">M235/L235*100</f>
        <v>97.035956448037567</v>
      </c>
      <c r="O235" s="699"/>
      <c r="P235" s="785"/>
      <c r="Q235" s="45"/>
      <c r="R235" s="30"/>
    </row>
    <row r="236" spans="1:29" s="29" customFormat="1" ht="102" customHeight="1" x14ac:dyDescent="0.25">
      <c r="A236" s="976"/>
      <c r="B236" s="781"/>
      <c r="C236" s="809"/>
      <c r="D236" s="810"/>
      <c r="E236" s="811"/>
      <c r="F236" s="143" t="s">
        <v>55</v>
      </c>
      <c r="G236" s="144"/>
      <c r="H236" s="144"/>
      <c r="I236" s="137" t="e">
        <f>H236/G236*100</f>
        <v>#DIV/0!</v>
      </c>
      <c r="J236" s="138" t="e">
        <f>E236/I236*100</f>
        <v>#DIV/0!</v>
      </c>
      <c r="K236" s="420" t="s">
        <v>205</v>
      </c>
      <c r="L236" s="422">
        <v>104.4</v>
      </c>
      <c r="M236" s="422">
        <v>101.3</v>
      </c>
      <c r="N236" s="423">
        <f t="shared" si="17"/>
        <v>97.030651340996172</v>
      </c>
      <c r="O236" s="699"/>
      <c r="P236" s="785"/>
      <c r="Q236" s="45"/>
      <c r="R236" s="30"/>
    </row>
    <row r="237" spans="1:29" s="29" customFormat="1" ht="49.5" customHeight="1" x14ac:dyDescent="0.25">
      <c r="A237" s="976"/>
      <c r="B237" s="781"/>
      <c r="C237" s="809"/>
      <c r="D237" s="810"/>
      <c r="E237" s="811"/>
      <c r="F237" s="143" t="s">
        <v>56</v>
      </c>
      <c r="G237" s="144">
        <v>3751603.4</v>
      </c>
      <c r="H237" s="424">
        <v>4117270</v>
      </c>
      <c r="I237" s="137">
        <f>H237/G237*100</f>
        <v>109.74694180093772</v>
      </c>
      <c r="J237" s="138">
        <f>E237/I237*100</f>
        <v>0</v>
      </c>
      <c r="K237" s="420" t="s">
        <v>206</v>
      </c>
      <c r="L237" s="422">
        <v>2886596</v>
      </c>
      <c r="M237" s="422">
        <v>8034649</v>
      </c>
      <c r="N237" s="423">
        <f t="shared" si="17"/>
        <v>278.34338438770095</v>
      </c>
      <c r="O237" s="699"/>
      <c r="P237" s="785"/>
      <c r="Q237" s="46"/>
      <c r="R237" s="30"/>
    </row>
    <row r="238" spans="1:29" ht="48" customHeight="1" x14ac:dyDescent="0.25">
      <c r="A238" s="976"/>
      <c r="B238" s="781"/>
      <c r="C238" s="809"/>
      <c r="D238" s="810"/>
      <c r="E238" s="811"/>
      <c r="F238" s="152"/>
      <c r="G238" s="153"/>
      <c r="H238" s="153"/>
      <c r="I238" s="153"/>
      <c r="J238" s="154"/>
      <c r="K238" s="420" t="s">
        <v>207</v>
      </c>
      <c r="L238" s="422">
        <v>55</v>
      </c>
      <c r="M238" s="422">
        <v>248</v>
      </c>
      <c r="N238" s="423">
        <f t="shared" si="17"/>
        <v>450.90909090909088</v>
      </c>
      <c r="O238" s="699"/>
      <c r="P238" s="785"/>
      <c r="Q238" s="47"/>
    </row>
    <row r="239" spans="1:29" ht="26.25" customHeight="1" x14ac:dyDescent="0.25">
      <c r="A239" s="976"/>
      <c r="B239" s="781"/>
      <c r="C239" s="809"/>
      <c r="D239" s="810"/>
      <c r="E239" s="811"/>
      <c r="F239" s="156"/>
      <c r="G239" s="377"/>
      <c r="H239" s="377"/>
      <c r="I239" s="377"/>
      <c r="J239" s="158"/>
      <c r="K239" s="967" t="s">
        <v>208</v>
      </c>
      <c r="L239" s="422">
        <v>5064891</v>
      </c>
      <c r="M239" s="422">
        <v>4858350.8</v>
      </c>
      <c r="N239" s="423">
        <f t="shared" si="17"/>
        <v>95.922119548081085</v>
      </c>
      <c r="O239" s="699"/>
      <c r="P239" s="785"/>
      <c r="Q239" s="47"/>
    </row>
    <row r="240" spans="1:29" ht="24" customHeight="1" x14ac:dyDescent="0.25">
      <c r="A240" s="976"/>
      <c r="B240" s="781"/>
      <c r="C240" s="809"/>
      <c r="D240" s="810"/>
      <c r="E240" s="811"/>
      <c r="F240" s="156"/>
      <c r="G240" s="377"/>
      <c r="H240" s="377"/>
      <c r="I240" s="377"/>
      <c r="J240" s="158"/>
      <c r="K240" s="968"/>
      <c r="L240" s="422">
        <v>102.5</v>
      </c>
      <c r="M240" s="422">
        <v>108.1</v>
      </c>
      <c r="N240" s="423">
        <f t="shared" si="17"/>
        <v>105.46341463414635</v>
      </c>
      <c r="O240" s="699"/>
      <c r="P240" s="785"/>
      <c r="Q240" s="47"/>
    </row>
    <row r="241" spans="1:17" ht="35.25" customHeight="1" x14ac:dyDescent="0.25">
      <c r="A241" s="976"/>
      <c r="B241" s="781"/>
      <c r="C241" s="809"/>
      <c r="D241" s="810"/>
      <c r="E241" s="811"/>
      <c r="F241" s="156"/>
      <c r="G241" s="377"/>
      <c r="H241" s="377"/>
      <c r="I241" s="377"/>
      <c r="J241" s="158"/>
      <c r="K241" s="420" t="s">
        <v>209</v>
      </c>
      <c r="L241" s="422">
        <v>75173</v>
      </c>
      <c r="M241" s="422">
        <v>127373</v>
      </c>
      <c r="N241" s="423">
        <f>M241/L241*100</f>
        <v>169.43982546925093</v>
      </c>
      <c r="O241" s="699"/>
      <c r="P241" s="785"/>
      <c r="Q241" s="47"/>
    </row>
    <row r="242" spans="1:17" ht="81.75" customHeight="1" x14ac:dyDescent="0.25">
      <c r="A242" s="976"/>
      <c r="B242" s="781"/>
      <c r="C242" s="809"/>
      <c r="D242" s="810"/>
      <c r="E242" s="811"/>
      <c r="F242" s="156"/>
      <c r="G242" s="377"/>
      <c r="H242" s="377"/>
      <c r="I242" s="377"/>
      <c r="J242" s="158"/>
      <c r="K242" s="420" t="s">
        <v>210</v>
      </c>
      <c r="L242" s="425">
        <v>15</v>
      </c>
      <c r="M242" s="425">
        <v>33.1</v>
      </c>
      <c r="N242" s="423">
        <f t="shared" ref="N242" si="18">M242/L242*100</f>
        <v>220.66666666666666</v>
      </c>
      <c r="O242" s="699"/>
      <c r="P242" s="785"/>
      <c r="Q242" s="47"/>
    </row>
    <row r="243" spans="1:17" ht="99" customHeight="1" x14ac:dyDescent="0.25">
      <c r="A243" s="976"/>
      <c r="B243" s="781"/>
      <c r="C243" s="809"/>
      <c r="D243" s="810"/>
      <c r="E243" s="811"/>
      <c r="F243" s="156"/>
      <c r="G243" s="377"/>
      <c r="H243" s="377"/>
      <c r="I243" s="377"/>
      <c r="J243" s="158"/>
      <c r="K243" s="420" t="s">
        <v>211</v>
      </c>
      <c r="L243" s="425">
        <v>2.7</v>
      </c>
      <c r="M243" s="425">
        <v>2.1</v>
      </c>
      <c r="N243" s="423">
        <f>M243/L243*100</f>
        <v>77.777777777777786</v>
      </c>
      <c r="O243" s="699"/>
      <c r="P243" s="785"/>
      <c r="Q243" s="47"/>
    </row>
    <row r="244" spans="1:17" ht="130.5" customHeight="1" thickBot="1" x14ac:dyDescent="0.3">
      <c r="A244" s="977"/>
      <c r="B244" s="782"/>
      <c r="C244" s="978"/>
      <c r="D244" s="979"/>
      <c r="E244" s="980"/>
      <c r="F244" s="156"/>
      <c r="G244" s="419"/>
      <c r="H244" s="377"/>
      <c r="I244" s="377"/>
      <c r="J244" s="158"/>
      <c r="K244" s="747" t="s">
        <v>51</v>
      </c>
      <c r="L244" s="748"/>
      <c r="M244" s="749"/>
      <c r="N244" s="163">
        <f>SUM(N233:N243)/11</f>
        <v>161.52168498507982</v>
      </c>
      <c r="O244" s="783"/>
      <c r="P244" s="786"/>
      <c r="Q244" s="47"/>
    </row>
    <row r="245" spans="1:17" ht="42" customHeight="1" x14ac:dyDescent="0.25">
      <c r="A245" s="691">
        <v>20</v>
      </c>
      <c r="B245" s="704" t="s">
        <v>259</v>
      </c>
      <c r="C245" s="426">
        <v>3</v>
      </c>
      <c r="D245" s="426">
        <v>3</v>
      </c>
      <c r="E245" s="426">
        <f>D245/C245*100</f>
        <v>100</v>
      </c>
      <c r="F245" s="427" t="s">
        <v>6</v>
      </c>
      <c r="G245" s="428"/>
      <c r="H245" s="428"/>
      <c r="I245" s="428" t="s">
        <v>118</v>
      </c>
      <c r="J245" s="429">
        <v>0</v>
      </c>
      <c r="K245" s="430" t="s">
        <v>143</v>
      </c>
      <c r="L245" s="431">
        <v>3</v>
      </c>
      <c r="M245" s="432">
        <v>3</v>
      </c>
      <c r="N245" s="433">
        <v>100</v>
      </c>
      <c r="O245" s="707">
        <f>N251*J245/100</f>
        <v>0</v>
      </c>
      <c r="P245" s="710" t="s">
        <v>214</v>
      </c>
      <c r="Q245" s="47"/>
    </row>
    <row r="246" spans="1:17" ht="100.5" customHeight="1" x14ac:dyDescent="0.25">
      <c r="A246" s="692"/>
      <c r="B246" s="705"/>
      <c r="C246" s="713" t="s">
        <v>325</v>
      </c>
      <c r="D246" s="714"/>
      <c r="E246" s="715"/>
      <c r="F246" s="434" t="s">
        <v>54</v>
      </c>
      <c r="G246" s="435"/>
      <c r="H246" s="435"/>
      <c r="I246" s="428">
        <v>0</v>
      </c>
      <c r="J246" s="429">
        <v>0</v>
      </c>
      <c r="K246" s="436" t="s">
        <v>144</v>
      </c>
      <c r="L246" s="437">
        <v>1</v>
      </c>
      <c r="M246" s="432">
        <v>1</v>
      </c>
      <c r="N246" s="433">
        <v>100</v>
      </c>
      <c r="O246" s="708"/>
      <c r="P246" s="711"/>
      <c r="Q246" s="47"/>
    </row>
    <row r="247" spans="1:17" ht="63" customHeight="1" x14ac:dyDescent="0.25">
      <c r="A247" s="692"/>
      <c r="B247" s="705"/>
      <c r="C247" s="716"/>
      <c r="D247" s="717"/>
      <c r="E247" s="718"/>
      <c r="F247" s="434" t="s">
        <v>53</v>
      </c>
      <c r="G247" s="435"/>
      <c r="H247" s="435"/>
      <c r="I247" s="428">
        <v>0</v>
      </c>
      <c r="J247" s="429">
        <v>0</v>
      </c>
      <c r="K247" s="436" t="s">
        <v>145</v>
      </c>
      <c r="L247" s="437">
        <v>3</v>
      </c>
      <c r="M247" s="432">
        <v>3</v>
      </c>
      <c r="N247" s="433">
        <v>100</v>
      </c>
      <c r="O247" s="708"/>
      <c r="P247" s="711"/>
      <c r="Q247" s="47"/>
    </row>
    <row r="248" spans="1:17" ht="50.25" customHeight="1" x14ac:dyDescent="0.25">
      <c r="A248" s="692"/>
      <c r="B248" s="705"/>
      <c r="C248" s="716"/>
      <c r="D248" s="717"/>
      <c r="E248" s="718"/>
      <c r="F248" s="434" t="s">
        <v>114</v>
      </c>
      <c r="G248" s="435"/>
      <c r="H248" s="435"/>
      <c r="I248" s="428">
        <v>0</v>
      </c>
      <c r="J248" s="429">
        <v>0</v>
      </c>
      <c r="K248" s="438">
        <v>4</v>
      </c>
      <c r="L248" s="439"/>
      <c r="M248" s="439"/>
      <c r="N248" s="440">
        <v>0</v>
      </c>
      <c r="O248" s="708"/>
      <c r="P248" s="711"/>
      <c r="Q248" s="47"/>
    </row>
    <row r="249" spans="1:17" ht="44.25" x14ac:dyDescent="0.25">
      <c r="A249" s="692"/>
      <c r="B249" s="705"/>
      <c r="C249" s="716"/>
      <c r="D249" s="717"/>
      <c r="E249" s="718"/>
      <c r="F249" s="434" t="s">
        <v>56</v>
      </c>
      <c r="G249" s="435"/>
      <c r="H249" s="435"/>
      <c r="I249" s="428" t="s">
        <v>118</v>
      </c>
      <c r="J249" s="429">
        <v>0</v>
      </c>
      <c r="K249" s="438">
        <v>5</v>
      </c>
      <c r="L249" s="439"/>
      <c r="M249" s="439"/>
      <c r="N249" s="440">
        <v>0</v>
      </c>
      <c r="O249" s="708"/>
      <c r="P249" s="711"/>
      <c r="Q249" s="47"/>
    </row>
    <row r="250" spans="1:17" ht="15.75" x14ac:dyDescent="0.25">
      <c r="A250" s="692"/>
      <c r="B250" s="705"/>
      <c r="C250" s="716"/>
      <c r="D250" s="717"/>
      <c r="E250" s="718"/>
      <c r="F250" s="441"/>
      <c r="G250" s="442"/>
      <c r="H250" s="442"/>
      <c r="I250" s="442"/>
      <c r="J250" s="443"/>
      <c r="K250" s="444"/>
      <c r="L250" s="445"/>
      <c r="M250" s="446"/>
      <c r="N250" s="447"/>
      <c r="O250" s="708"/>
      <c r="P250" s="711"/>
      <c r="Q250" s="47"/>
    </row>
    <row r="251" spans="1:17" ht="31.5" customHeight="1" thickBot="1" x14ac:dyDescent="0.3">
      <c r="A251" s="693"/>
      <c r="B251" s="706"/>
      <c r="C251" s="719"/>
      <c r="D251" s="720"/>
      <c r="E251" s="721"/>
      <c r="F251" s="448"/>
      <c r="G251" s="449"/>
      <c r="H251" s="449"/>
      <c r="I251" s="449"/>
      <c r="J251" s="450"/>
      <c r="K251" s="722" t="s">
        <v>51</v>
      </c>
      <c r="L251" s="723"/>
      <c r="M251" s="724"/>
      <c r="N251" s="451">
        <f>SUM(N245:N247)/3</f>
        <v>100</v>
      </c>
      <c r="O251" s="709"/>
      <c r="P251" s="712"/>
      <c r="Q251" s="47"/>
    </row>
    <row r="252" spans="1:17" ht="73.5" customHeight="1" x14ac:dyDescent="0.25">
      <c r="A252" s="638">
        <v>21</v>
      </c>
      <c r="B252" s="662" t="s">
        <v>260</v>
      </c>
      <c r="C252" s="452">
        <v>4</v>
      </c>
      <c r="D252" s="452">
        <v>4</v>
      </c>
      <c r="E252" s="452">
        <f>D252/C252*100</f>
        <v>100</v>
      </c>
      <c r="F252" s="453" t="s">
        <v>6</v>
      </c>
      <c r="G252" s="454">
        <f>SUM(G253:G256)</f>
        <v>2.5</v>
      </c>
      <c r="H252" s="454">
        <v>0</v>
      </c>
      <c r="I252" s="454">
        <f>H252/G252*100</f>
        <v>0</v>
      </c>
      <c r="J252" s="455">
        <v>0</v>
      </c>
      <c r="K252" s="456" t="s">
        <v>122</v>
      </c>
      <c r="L252" s="457">
        <v>57</v>
      </c>
      <c r="M252" s="458">
        <v>57</v>
      </c>
      <c r="N252" s="459">
        <f>M252/L252*100</f>
        <v>100</v>
      </c>
      <c r="O252" s="665">
        <f>N257*J252/100</f>
        <v>0</v>
      </c>
      <c r="P252" s="668" t="s">
        <v>274</v>
      </c>
      <c r="Q252" s="47"/>
    </row>
    <row r="253" spans="1:17" ht="74.25" customHeight="1" x14ac:dyDescent="0.25">
      <c r="A253" s="639"/>
      <c r="B253" s="663"/>
      <c r="C253" s="671" t="s">
        <v>326</v>
      </c>
      <c r="D253" s="672"/>
      <c r="E253" s="673"/>
      <c r="F253" s="460" t="s">
        <v>54</v>
      </c>
      <c r="G253" s="461"/>
      <c r="H253" s="461"/>
      <c r="I253" s="454" t="e">
        <f>H253/G253*100</f>
        <v>#DIV/0!</v>
      </c>
      <c r="J253" s="455" t="e">
        <f>E253/I253*100</f>
        <v>#DIV/0!</v>
      </c>
      <c r="K253" s="462" t="s">
        <v>123</v>
      </c>
      <c r="L253" s="457">
        <v>92</v>
      </c>
      <c r="M253" s="458">
        <v>92</v>
      </c>
      <c r="N253" s="459">
        <f t="shared" ref="N253:N254" si="19">M253/L253*100</f>
        <v>100</v>
      </c>
      <c r="O253" s="666"/>
      <c r="P253" s="669"/>
      <c r="Q253" s="47"/>
    </row>
    <row r="254" spans="1:17" ht="87" customHeight="1" x14ac:dyDescent="0.25">
      <c r="A254" s="639"/>
      <c r="B254" s="663"/>
      <c r="C254" s="674"/>
      <c r="D254" s="675"/>
      <c r="E254" s="676"/>
      <c r="F254" s="460" t="s">
        <v>53</v>
      </c>
      <c r="G254" s="461"/>
      <c r="H254" s="461"/>
      <c r="I254" s="454" t="e">
        <f>H254/G254*100</f>
        <v>#DIV/0!</v>
      </c>
      <c r="J254" s="455" t="e">
        <f>E254/I254*100</f>
        <v>#DIV/0!</v>
      </c>
      <c r="K254" s="462" t="s">
        <v>124</v>
      </c>
      <c r="L254" s="457">
        <v>96</v>
      </c>
      <c r="M254" s="458">
        <v>96</v>
      </c>
      <c r="N254" s="459">
        <f t="shared" si="19"/>
        <v>100</v>
      </c>
      <c r="O254" s="666"/>
      <c r="P254" s="669"/>
      <c r="Q254" s="47"/>
    </row>
    <row r="255" spans="1:17" ht="39.75" x14ac:dyDescent="0.25">
      <c r="A255" s="639"/>
      <c r="B255" s="663"/>
      <c r="C255" s="674"/>
      <c r="D255" s="675"/>
      <c r="E255" s="676"/>
      <c r="F255" s="460" t="s">
        <v>55</v>
      </c>
      <c r="G255" s="461">
        <v>2.5</v>
      </c>
      <c r="H255" s="461">
        <v>0</v>
      </c>
      <c r="I255" s="454">
        <f>H255/G255*100</f>
        <v>0</v>
      </c>
      <c r="J255" s="455" t="e">
        <f>E255/I255*100</f>
        <v>#DIV/0!</v>
      </c>
      <c r="K255" s="462"/>
      <c r="L255" s="463"/>
      <c r="M255" s="463"/>
      <c r="N255" s="459"/>
      <c r="O255" s="666"/>
      <c r="P255" s="669"/>
      <c r="Q255" s="47"/>
    </row>
    <row r="256" spans="1:17" ht="44.25" x14ac:dyDescent="0.25">
      <c r="A256" s="639"/>
      <c r="B256" s="663"/>
      <c r="C256" s="674"/>
      <c r="D256" s="675"/>
      <c r="E256" s="676"/>
      <c r="F256" s="460" t="s">
        <v>56</v>
      </c>
      <c r="G256" s="461"/>
      <c r="H256" s="461"/>
      <c r="I256" s="454" t="e">
        <f>H256/G256*100</f>
        <v>#DIV/0!</v>
      </c>
      <c r="J256" s="455" t="e">
        <f>E256/I256*100</f>
        <v>#DIV/0!</v>
      </c>
      <c r="K256" s="462"/>
      <c r="L256" s="464"/>
      <c r="M256" s="464"/>
      <c r="N256" s="465"/>
      <c r="O256" s="666"/>
      <c r="P256" s="669"/>
      <c r="Q256" s="47"/>
    </row>
    <row r="257" spans="1:17" ht="16.5" thickBot="1" x14ac:dyDescent="0.3">
      <c r="A257" s="661"/>
      <c r="B257" s="664"/>
      <c r="C257" s="677"/>
      <c r="D257" s="678"/>
      <c r="E257" s="679"/>
      <c r="F257" s="466"/>
      <c r="G257" s="467"/>
      <c r="H257" s="467"/>
      <c r="I257" s="467"/>
      <c r="J257" s="468"/>
      <c r="K257" s="680" t="s">
        <v>51</v>
      </c>
      <c r="L257" s="681"/>
      <c r="M257" s="682"/>
      <c r="N257" s="469">
        <v>100</v>
      </c>
      <c r="O257" s="667"/>
      <c r="P257" s="670"/>
      <c r="Q257" s="47"/>
    </row>
    <row r="258" spans="1:17" ht="47.25" x14ac:dyDescent="0.25">
      <c r="A258" s="638">
        <v>22</v>
      </c>
      <c r="B258" s="640" t="s">
        <v>261</v>
      </c>
      <c r="C258" s="470">
        <v>2</v>
      </c>
      <c r="D258" s="470">
        <v>2</v>
      </c>
      <c r="E258" s="470">
        <f>D258/C258*100</f>
        <v>100</v>
      </c>
      <c r="F258" s="471" t="s">
        <v>6</v>
      </c>
      <c r="G258" s="472">
        <f>G260+G261+G259+G262</f>
        <v>4198.8999999999996</v>
      </c>
      <c r="H258" s="472">
        <f>H260+H261+H259+H262</f>
        <v>4198.8999999999996</v>
      </c>
      <c r="I258" s="473">
        <f>H258/G258*100</f>
        <v>100</v>
      </c>
      <c r="J258" s="474">
        <f>E258/I258*100</f>
        <v>100</v>
      </c>
      <c r="K258" s="475" t="s">
        <v>142</v>
      </c>
      <c r="L258" s="476">
        <v>4</v>
      </c>
      <c r="M258" s="477">
        <v>4</v>
      </c>
      <c r="N258" s="478">
        <v>100</v>
      </c>
      <c r="O258" s="643">
        <f>N264*J258/100</f>
        <v>100</v>
      </c>
      <c r="P258" s="646" t="s">
        <v>116</v>
      </c>
      <c r="Q258" s="47"/>
    </row>
    <row r="259" spans="1:17" ht="47.25" x14ac:dyDescent="0.25">
      <c r="A259" s="639"/>
      <c r="B259" s="641"/>
      <c r="C259" s="649" t="s">
        <v>327</v>
      </c>
      <c r="D259" s="650"/>
      <c r="E259" s="651"/>
      <c r="F259" s="479" t="s">
        <v>54</v>
      </c>
      <c r="G259" s="480"/>
      <c r="H259" s="480"/>
      <c r="I259" s="473">
        <v>0</v>
      </c>
      <c r="J259" s="474">
        <v>0</v>
      </c>
      <c r="K259" s="475" t="s">
        <v>125</v>
      </c>
      <c r="L259" s="481">
        <v>924</v>
      </c>
      <c r="M259" s="477">
        <v>924</v>
      </c>
      <c r="N259" s="478">
        <f>M259/L259*100</f>
        <v>100</v>
      </c>
      <c r="O259" s="644"/>
      <c r="P259" s="647"/>
      <c r="Q259" s="47"/>
    </row>
    <row r="260" spans="1:17" ht="45" x14ac:dyDescent="0.25">
      <c r="A260" s="639"/>
      <c r="B260" s="641"/>
      <c r="C260" s="652"/>
      <c r="D260" s="653"/>
      <c r="E260" s="654"/>
      <c r="F260" s="479" t="s">
        <v>53</v>
      </c>
      <c r="G260" s="482">
        <v>2898.9</v>
      </c>
      <c r="H260" s="482">
        <v>2898.9</v>
      </c>
      <c r="I260" s="473">
        <f>H260/G260*100</f>
        <v>100</v>
      </c>
      <c r="J260" s="474">
        <v>0</v>
      </c>
      <c r="K260" s="475"/>
      <c r="L260" s="481"/>
      <c r="M260" s="477"/>
      <c r="N260" s="478"/>
      <c r="O260" s="644"/>
      <c r="P260" s="647"/>
      <c r="Q260" s="47"/>
    </row>
    <row r="261" spans="1:17" ht="39.75" x14ac:dyDescent="0.25">
      <c r="A261" s="639"/>
      <c r="B261" s="641"/>
      <c r="C261" s="652"/>
      <c r="D261" s="653"/>
      <c r="E261" s="654"/>
      <c r="F261" s="479" t="s">
        <v>114</v>
      </c>
      <c r="G261" s="482">
        <v>1300</v>
      </c>
      <c r="H261" s="482">
        <v>1300</v>
      </c>
      <c r="I261" s="473">
        <f>H261/G261*100</f>
        <v>100</v>
      </c>
      <c r="J261" s="474">
        <v>0</v>
      </c>
      <c r="K261" s="480">
        <v>4</v>
      </c>
      <c r="L261" s="477"/>
      <c r="M261" s="477"/>
      <c r="N261" s="478">
        <v>0</v>
      </c>
      <c r="O261" s="644"/>
      <c r="P261" s="647"/>
      <c r="Q261" s="47"/>
    </row>
    <row r="262" spans="1:17" ht="44.25" x14ac:dyDescent="0.25">
      <c r="A262" s="639"/>
      <c r="B262" s="641"/>
      <c r="C262" s="652"/>
      <c r="D262" s="653"/>
      <c r="E262" s="654"/>
      <c r="F262" s="479" t="s">
        <v>56</v>
      </c>
      <c r="G262" s="480"/>
      <c r="H262" s="480"/>
      <c r="I262" s="473">
        <v>0</v>
      </c>
      <c r="J262" s="474">
        <v>0</v>
      </c>
      <c r="K262" s="480">
        <v>5</v>
      </c>
      <c r="L262" s="477"/>
      <c r="M262" s="477"/>
      <c r="N262" s="478">
        <v>0</v>
      </c>
      <c r="O262" s="644"/>
      <c r="P262" s="647"/>
      <c r="Q262" s="47"/>
    </row>
    <row r="263" spans="1:17" ht="15.75" x14ac:dyDescent="0.25">
      <c r="A263" s="639"/>
      <c r="B263" s="641"/>
      <c r="C263" s="652"/>
      <c r="D263" s="653"/>
      <c r="E263" s="654"/>
      <c r="F263" s="238"/>
      <c r="G263" s="483"/>
      <c r="H263" s="483"/>
      <c r="I263" s="483"/>
      <c r="J263" s="484"/>
      <c r="K263" s="485"/>
      <c r="L263" s="486"/>
      <c r="M263" s="487"/>
      <c r="N263" s="488"/>
      <c r="O263" s="644"/>
      <c r="P263" s="647"/>
      <c r="Q263" s="47"/>
    </row>
    <row r="264" spans="1:17" ht="30.75" customHeight="1" thickBot="1" x14ac:dyDescent="0.3">
      <c r="A264" s="639"/>
      <c r="B264" s="642"/>
      <c r="C264" s="655"/>
      <c r="D264" s="656"/>
      <c r="E264" s="657"/>
      <c r="F264" s="241"/>
      <c r="G264" s="489"/>
      <c r="H264" s="489"/>
      <c r="I264" s="489"/>
      <c r="J264" s="490"/>
      <c r="K264" s="658" t="s">
        <v>51</v>
      </c>
      <c r="L264" s="659"/>
      <c r="M264" s="660"/>
      <c r="N264" s="491">
        <f>(N258+N259)/2</f>
        <v>100</v>
      </c>
      <c r="O264" s="645"/>
      <c r="P264" s="648"/>
      <c r="Q264" s="47"/>
    </row>
    <row r="265" spans="1:17" ht="31.5" x14ac:dyDescent="0.25">
      <c r="A265" s="588">
        <v>23</v>
      </c>
      <c r="B265" s="734" t="s">
        <v>267</v>
      </c>
      <c r="C265" s="57">
        <v>2</v>
      </c>
      <c r="D265" s="57">
        <v>2</v>
      </c>
      <c r="E265" s="57">
        <f>D265/C265*100</f>
        <v>100</v>
      </c>
      <c r="F265" s="58" t="s">
        <v>6</v>
      </c>
      <c r="G265" s="59">
        <v>90</v>
      </c>
      <c r="H265" s="59">
        <v>80</v>
      </c>
      <c r="I265" s="59">
        <f>SUM(H265/G265)*100</f>
        <v>88.888888888888886</v>
      </c>
      <c r="J265" s="60">
        <f>E265/I265*100</f>
        <v>112.5</v>
      </c>
      <c r="K265" s="61" t="s">
        <v>126</v>
      </c>
      <c r="L265" s="62">
        <v>9</v>
      </c>
      <c r="M265" s="62">
        <v>14</v>
      </c>
      <c r="N265" s="63">
        <f>L265/M265*100</f>
        <v>64.285714285714292</v>
      </c>
      <c r="O265" s="737">
        <f>N271*J265/100</f>
        <v>116.20879120879121</v>
      </c>
      <c r="P265" s="592" t="s">
        <v>213</v>
      </c>
      <c r="Q265" s="47"/>
    </row>
    <row r="266" spans="1:17" ht="47.25" x14ac:dyDescent="0.25">
      <c r="A266" s="589"/>
      <c r="B266" s="735"/>
      <c r="C266" s="595" t="s">
        <v>262</v>
      </c>
      <c r="D266" s="596"/>
      <c r="E266" s="597"/>
      <c r="F266" s="64" t="s">
        <v>54</v>
      </c>
      <c r="G266" s="65"/>
      <c r="H266" s="65"/>
      <c r="I266" s="59" t="e">
        <f>H266/G266*100</f>
        <v>#DIV/0!</v>
      </c>
      <c r="J266" s="60" t="e">
        <f>E266/I266*100</f>
        <v>#DIV/0!</v>
      </c>
      <c r="K266" s="66" t="s">
        <v>127</v>
      </c>
      <c r="L266" s="62">
        <v>37</v>
      </c>
      <c r="M266" s="62">
        <v>26</v>
      </c>
      <c r="N266" s="63">
        <f t="shared" ref="N266" si="20">L266/M266*100</f>
        <v>142.30769230769232</v>
      </c>
      <c r="O266" s="738"/>
      <c r="P266" s="593"/>
      <c r="Q266" s="47"/>
    </row>
    <row r="267" spans="1:17" ht="45" x14ac:dyDescent="0.25">
      <c r="A267" s="589"/>
      <c r="B267" s="735"/>
      <c r="C267" s="598"/>
      <c r="D267" s="599"/>
      <c r="E267" s="600"/>
      <c r="F267" s="64" t="s">
        <v>53</v>
      </c>
      <c r="G267" s="65"/>
      <c r="H267" s="65"/>
      <c r="I267" s="59" t="e">
        <f>H267/G267*100</f>
        <v>#DIV/0!</v>
      </c>
      <c r="J267" s="60" t="e">
        <f>E267/I267*100</f>
        <v>#DIV/0!</v>
      </c>
      <c r="K267" s="67"/>
      <c r="L267" s="68"/>
      <c r="M267" s="69"/>
      <c r="N267" s="63"/>
      <c r="O267" s="738"/>
      <c r="P267" s="593"/>
      <c r="Q267" s="47"/>
    </row>
    <row r="268" spans="1:17" ht="39.75" x14ac:dyDescent="0.25">
      <c r="A268" s="589"/>
      <c r="B268" s="735"/>
      <c r="C268" s="598"/>
      <c r="D268" s="599"/>
      <c r="E268" s="600"/>
      <c r="F268" s="64" t="s">
        <v>55</v>
      </c>
      <c r="G268" s="65">
        <v>90</v>
      </c>
      <c r="H268" s="65">
        <v>80</v>
      </c>
      <c r="I268" s="59">
        <f>H268/G268*100</f>
        <v>88.888888888888886</v>
      </c>
      <c r="J268" s="60">
        <f>E268/I268*100</f>
        <v>0</v>
      </c>
      <c r="K268" s="67"/>
      <c r="L268" s="68"/>
      <c r="M268" s="69"/>
      <c r="N268" s="63"/>
      <c r="O268" s="738"/>
      <c r="P268" s="593"/>
      <c r="Q268" s="47"/>
    </row>
    <row r="269" spans="1:17" ht="44.25" x14ac:dyDescent="0.25">
      <c r="A269" s="589"/>
      <c r="B269" s="735"/>
      <c r="C269" s="598"/>
      <c r="D269" s="599"/>
      <c r="E269" s="600"/>
      <c r="F269" s="64" t="s">
        <v>56</v>
      </c>
      <c r="G269" s="65"/>
      <c r="H269" s="65"/>
      <c r="I269" s="59" t="e">
        <f>H269/G269*100</f>
        <v>#DIV/0!</v>
      </c>
      <c r="J269" s="60" t="e">
        <f>E269/I269*100</f>
        <v>#DIV/0!</v>
      </c>
      <c r="K269" s="67"/>
      <c r="L269" s="70"/>
      <c r="M269" s="69"/>
      <c r="N269" s="63"/>
      <c r="O269" s="738"/>
      <c r="P269" s="593"/>
      <c r="Q269" s="47"/>
    </row>
    <row r="270" spans="1:17" ht="15.75" x14ac:dyDescent="0.25">
      <c r="A270" s="589"/>
      <c r="B270" s="735"/>
      <c r="C270" s="598"/>
      <c r="D270" s="599"/>
      <c r="E270" s="600"/>
      <c r="F270" s="71"/>
      <c r="G270" s="72"/>
      <c r="H270" s="72"/>
      <c r="I270" s="72"/>
      <c r="J270" s="73"/>
      <c r="K270" s="74"/>
      <c r="L270" s="75"/>
      <c r="M270" s="76"/>
      <c r="N270" s="77"/>
      <c r="O270" s="738"/>
      <c r="P270" s="593"/>
      <c r="Q270" s="47"/>
    </row>
    <row r="271" spans="1:17" ht="16.5" thickBot="1" x14ac:dyDescent="0.3">
      <c r="A271" s="589"/>
      <c r="B271" s="736"/>
      <c r="C271" s="601"/>
      <c r="D271" s="602"/>
      <c r="E271" s="603"/>
      <c r="F271" s="78"/>
      <c r="G271" s="79"/>
      <c r="H271" s="79"/>
      <c r="I271" s="79"/>
      <c r="J271" s="80"/>
      <c r="K271" s="604" t="s">
        <v>51</v>
      </c>
      <c r="L271" s="605"/>
      <c r="M271" s="606"/>
      <c r="N271" s="81">
        <f>(N265+N266)/2</f>
        <v>103.2967032967033</v>
      </c>
      <c r="O271" s="739"/>
      <c r="P271" s="594"/>
      <c r="Q271" s="47"/>
    </row>
    <row r="272" spans="1:17" ht="87.75" customHeight="1" x14ac:dyDescent="0.25">
      <c r="A272" s="590">
        <v>24</v>
      </c>
      <c r="B272" s="634" t="s">
        <v>268</v>
      </c>
      <c r="C272" s="492">
        <v>18</v>
      </c>
      <c r="D272" s="492">
        <v>18</v>
      </c>
      <c r="E272" s="493">
        <f>D272/C272*100</f>
        <v>100</v>
      </c>
      <c r="F272" s="402" t="s">
        <v>6</v>
      </c>
      <c r="G272" s="494"/>
      <c r="H272" s="494"/>
      <c r="I272" s="494"/>
      <c r="J272" s="495" t="e">
        <f>E272/I272*100</f>
        <v>#DIV/0!</v>
      </c>
      <c r="K272" s="496" t="s">
        <v>266</v>
      </c>
      <c r="L272" s="497">
        <v>5.4</v>
      </c>
      <c r="M272" s="498">
        <v>5.4</v>
      </c>
      <c r="N272" s="499">
        <f>M272/L272*100</f>
        <v>100</v>
      </c>
      <c r="O272" s="619" t="e">
        <f>N278*J272/100</f>
        <v>#DIV/0!</v>
      </c>
      <c r="P272" s="500" t="s">
        <v>214</v>
      </c>
      <c r="Q272" s="47"/>
    </row>
    <row r="273" spans="1:23" ht="63" x14ac:dyDescent="0.25">
      <c r="A273" s="591"/>
      <c r="B273" s="635"/>
      <c r="C273" s="622" t="s">
        <v>271</v>
      </c>
      <c r="D273" s="623"/>
      <c r="E273" s="624"/>
      <c r="F273" s="403" t="s">
        <v>54</v>
      </c>
      <c r="G273" s="501"/>
      <c r="H273" s="501"/>
      <c r="I273" s="494"/>
      <c r="J273" s="495"/>
      <c r="K273" s="496" t="s">
        <v>264</v>
      </c>
      <c r="L273" s="502">
        <v>507.1</v>
      </c>
      <c r="M273" s="498">
        <v>969.1</v>
      </c>
      <c r="N273" s="499">
        <f>L273/M273*100</f>
        <v>52.326901248581159</v>
      </c>
      <c r="O273" s="620"/>
      <c r="P273" s="500"/>
      <c r="Q273" s="47"/>
    </row>
    <row r="274" spans="1:23" ht="63" x14ac:dyDescent="0.25">
      <c r="A274" s="591"/>
      <c r="B274" s="635"/>
      <c r="C274" s="625"/>
      <c r="D274" s="626"/>
      <c r="E274" s="627"/>
      <c r="F274" s="403" t="s">
        <v>53</v>
      </c>
      <c r="G274" s="501"/>
      <c r="H274" s="501"/>
      <c r="I274" s="494"/>
      <c r="J274" s="495"/>
      <c r="K274" s="496" t="s">
        <v>265</v>
      </c>
      <c r="L274" s="502">
        <v>115.6</v>
      </c>
      <c r="M274" s="498">
        <v>163.30000000000001</v>
      </c>
      <c r="N274" s="499">
        <f>L274/M274*100</f>
        <v>70.789957134108988</v>
      </c>
      <c r="O274" s="620"/>
      <c r="P274" s="500"/>
      <c r="Q274" s="47"/>
    </row>
    <row r="275" spans="1:23" ht="80.25" customHeight="1" x14ac:dyDescent="0.25">
      <c r="A275" s="591"/>
      <c r="B275" s="635"/>
      <c r="C275" s="625"/>
      <c r="D275" s="626"/>
      <c r="E275" s="627"/>
      <c r="F275" s="403" t="s">
        <v>114</v>
      </c>
      <c r="G275" s="501"/>
      <c r="H275" s="501"/>
      <c r="I275" s="494"/>
      <c r="J275" s="495"/>
      <c r="K275" s="501">
        <v>4</v>
      </c>
      <c r="L275" s="503"/>
      <c r="M275" s="503"/>
      <c r="N275" s="499">
        <v>0</v>
      </c>
      <c r="O275" s="620"/>
      <c r="P275" s="500"/>
      <c r="Q275" s="47"/>
    </row>
    <row r="276" spans="1:23" ht="93.75" customHeight="1" x14ac:dyDescent="0.25">
      <c r="A276" s="591"/>
      <c r="B276" s="635"/>
      <c r="C276" s="625"/>
      <c r="D276" s="626"/>
      <c r="E276" s="627"/>
      <c r="F276" s="403" t="s">
        <v>56</v>
      </c>
      <c r="G276" s="501"/>
      <c r="H276" s="501"/>
      <c r="I276" s="494"/>
      <c r="J276" s="495"/>
      <c r="K276" s="501">
        <v>5</v>
      </c>
      <c r="L276" s="503"/>
      <c r="M276" s="503"/>
      <c r="N276" s="499">
        <v>0</v>
      </c>
      <c r="O276" s="620"/>
      <c r="P276" s="500"/>
      <c r="Q276" s="47"/>
    </row>
    <row r="277" spans="1:23" ht="60" customHeight="1" x14ac:dyDescent="0.25">
      <c r="A277" s="591"/>
      <c r="B277" s="635"/>
      <c r="C277" s="625"/>
      <c r="D277" s="626"/>
      <c r="E277" s="627"/>
      <c r="F277" s="504"/>
      <c r="G277" s="398"/>
      <c r="H277" s="398"/>
      <c r="I277" s="398"/>
      <c r="J277" s="505"/>
      <c r="K277" s="506"/>
      <c r="L277" s="507"/>
      <c r="M277" s="508"/>
      <c r="N277" s="509"/>
      <c r="O277" s="620"/>
      <c r="P277" s="500"/>
      <c r="Q277" s="47"/>
    </row>
    <row r="278" spans="1:23" ht="71.25" customHeight="1" thickBot="1" x14ac:dyDescent="0.3">
      <c r="A278" s="591"/>
      <c r="B278" s="636"/>
      <c r="C278" s="628"/>
      <c r="D278" s="629"/>
      <c r="E278" s="630"/>
      <c r="F278" s="510"/>
      <c r="G278" s="399"/>
      <c r="H278" s="399"/>
      <c r="I278" s="399"/>
      <c r="J278" s="400"/>
      <c r="K278" s="631" t="s">
        <v>51</v>
      </c>
      <c r="L278" s="632"/>
      <c r="M278" s="633"/>
      <c r="N278" s="511">
        <f>(N272+N273+N274)/3</f>
        <v>74.372286127563385</v>
      </c>
      <c r="O278" s="621"/>
      <c r="P278" s="500"/>
      <c r="Q278" s="47"/>
    </row>
    <row r="279" spans="1:23" ht="136.5" customHeight="1" thickBot="1" x14ac:dyDescent="0.3">
      <c r="A279" s="607">
        <v>25</v>
      </c>
      <c r="B279" s="610" t="s">
        <v>216</v>
      </c>
      <c r="C279" s="164">
        <v>3</v>
      </c>
      <c r="D279" s="164">
        <v>3</v>
      </c>
      <c r="E279" s="164">
        <v>100</v>
      </c>
      <c r="F279" s="247" t="s">
        <v>6</v>
      </c>
      <c r="G279" s="512">
        <f>G280+G281+G282+G283</f>
        <v>105798.39999999998</v>
      </c>
      <c r="H279" s="512">
        <f>H280+H281+H282+H283</f>
        <v>105798.39999999998</v>
      </c>
      <c r="I279" s="513">
        <f>I282</f>
        <v>100</v>
      </c>
      <c r="J279" s="514">
        <f>E279/I279*100</f>
        <v>100</v>
      </c>
      <c r="K279" s="167" t="s">
        <v>328</v>
      </c>
      <c r="L279" s="254">
        <v>3</v>
      </c>
      <c r="M279" s="254">
        <v>3</v>
      </c>
      <c r="N279" s="515">
        <f>M279/L279*100</f>
        <v>100</v>
      </c>
      <c r="O279" s="613">
        <f>N285*J279/100</f>
        <v>100</v>
      </c>
      <c r="P279" s="616" t="s">
        <v>116</v>
      </c>
      <c r="Q279" s="47"/>
    </row>
    <row r="280" spans="1:23" ht="48" thickBot="1" x14ac:dyDescent="0.3">
      <c r="A280" s="608"/>
      <c r="B280" s="611"/>
      <c r="C280" s="573" t="s">
        <v>284</v>
      </c>
      <c r="D280" s="574"/>
      <c r="E280" s="575"/>
      <c r="F280" s="252" t="s">
        <v>54</v>
      </c>
      <c r="G280" s="516">
        <v>93187.9</v>
      </c>
      <c r="H280" s="516">
        <v>93187.9</v>
      </c>
      <c r="I280" s="513">
        <v>100</v>
      </c>
      <c r="J280" s="513">
        <f>E280/I280*100</f>
        <v>0</v>
      </c>
      <c r="K280" s="517" t="s">
        <v>329</v>
      </c>
      <c r="L280" s="518">
        <v>2</v>
      </c>
      <c r="M280" s="254">
        <v>2</v>
      </c>
      <c r="N280" s="515">
        <f t="shared" ref="N280:N283" si="21">M280/L280*100</f>
        <v>100</v>
      </c>
      <c r="O280" s="614"/>
      <c r="P280" s="617"/>
      <c r="Q280" s="47"/>
    </row>
    <row r="281" spans="1:23" ht="45.75" customHeight="1" thickBot="1" x14ac:dyDescent="0.3">
      <c r="A281" s="608"/>
      <c r="B281" s="611"/>
      <c r="C281" s="576"/>
      <c r="D281" s="577"/>
      <c r="E281" s="578"/>
      <c r="F281" s="252" t="s">
        <v>53</v>
      </c>
      <c r="G281" s="516">
        <v>4105.8999999999996</v>
      </c>
      <c r="H281" s="516">
        <v>4105.8999999999996</v>
      </c>
      <c r="I281" s="513">
        <v>100</v>
      </c>
      <c r="J281" s="513">
        <f>E281/I281*100</f>
        <v>0</v>
      </c>
      <c r="K281" s="517"/>
      <c r="L281" s="518"/>
      <c r="M281" s="254"/>
      <c r="N281" s="515" t="e">
        <f t="shared" si="21"/>
        <v>#DIV/0!</v>
      </c>
      <c r="O281" s="614"/>
      <c r="P281" s="617"/>
      <c r="Q281" s="47"/>
    </row>
    <row r="282" spans="1:23" ht="45.75" customHeight="1" thickBot="1" x14ac:dyDescent="0.3">
      <c r="A282" s="608"/>
      <c r="B282" s="611"/>
      <c r="C282" s="576"/>
      <c r="D282" s="577"/>
      <c r="E282" s="578"/>
      <c r="F282" s="252" t="s">
        <v>55</v>
      </c>
      <c r="G282" s="516">
        <v>2101.6999999999998</v>
      </c>
      <c r="H282" s="516">
        <v>2101.6999999999998</v>
      </c>
      <c r="I282" s="513">
        <f>H282/G282*100</f>
        <v>100</v>
      </c>
      <c r="J282" s="513">
        <f>E282/I282*100</f>
        <v>0</v>
      </c>
      <c r="K282" s="517"/>
      <c r="L282" s="254"/>
      <c r="M282" s="254"/>
      <c r="N282" s="515" t="e">
        <f t="shared" si="21"/>
        <v>#DIV/0!</v>
      </c>
      <c r="O282" s="614"/>
      <c r="P282" s="617"/>
      <c r="Q282" s="47"/>
    </row>
    <row r="283" spans="1:23" ht="50.25" thickBot="1" x14ac:dyDescent="0.35">
      <c r="A283" s="608"/>
      <c r="B283" s="611"/>
      <c r="C283" s="576"/>
      <c r="D283" s="577"/>
      <c r="E283" s="578"/>
      <c r="F283" s="252" t="s">
        <v>56</v>
      </c>
      <c r="G283" s="516">
        <v>6402.9</v>
      </c>
      <c r="H283" s="516">
        <v>6402.9</v>
      </c>
      <c r="I283" s="513">
        <v>100</v>
      </c>
      <c r="J283" s="513">
        <f>E283/I283*100</f>
        <v>0</v>
      </c>
      <c r="K283" s="517"/>
      <c r="L283" s="519"/>
      <c r="M283" s="519"/>
      <c r="N283" s="515" t="e">
        <f t="shared" si="21"/>
        <v>#DIV/0!</v>
      </c>
      <c r="O283" s="614"/>
      <c r="P283" s="617"/>
      <c r="Q283" s="47"/>
      <c r="U283" s="55">
        <f>H282+H222+H209+H197+H171+H136+H125+H108+H102+H96+H83+H66+H58+H51+H43+H32+H9+H268+H261+H73+H89</f>
        <v>215821.19100000002</v>
      </c>
      <c r="W283" s="56">
        <f>G282+G268+G261+G255+G222+G209+G197+G171+G136+G125+G108+G102+G96+G73+G58+G51+G43+G32+G9+G89+G83+G66</f>
        <v>216241.231</v>
      </c>
    </row>
    <row r="284" spans="1:23" ht="15.75" x14ac:dyDescent="0.25">
      <c r="A284" s="608"/>
      <c r="B284" s="611"/>
      <c r="C284" s="576"/>
      <c r="D284" s="577"/>
      <c r="E284" s="578"/>
      <c r="F284" s="520"/>
      <c r="G284" s="521"/>
      <c r="H284" s="521"/>
      <c r="I284" s="521"/>
      <c r="J284" s="522"/>
      <c r="K284" s="523"/>
      <c r="L284" s="524"/>
      <c r="M284" s="525"/>
      <c r="N284" s="526"/>
      <c r="O284" s="614"/>
      <c r="P284" s="617"/>
      <c r="Q284" s="47"/>
    </row>
    <row r="285" spans="1:23" ht="408.75" customHeight="1" thickBot="1" x14ac:dyDescent="0.3">
      <c r="A285" s="609"/>
      <c r="B285" s="612"/>
      <c r="C285" s="579"/>
      <c r="D285" s="580"/>
      <c r="E285" s="581"/>
      <c r="F285" s="168"/>
      <c r="G285" s="169"/>
      <c r="H285" s="169"/>
      <c r="I285" s="169"/>
      <c r="J285" s="170"/>
      <c r="K285" s="582" t="s">
        <v>51</v>
      </c>
      <c r="L285" s="583"/>
      <c r="M285" s="584"/>
      <c r="N285" s="265">
        <v>100</v>
      </c>
      <c r="O285" s="615"/>
      <c r="P285" s="618"/>
      <c r="Q285" s="47"/>
      <c r="U285" s="35">
        <v>1</v>
      </c>
      <c r="V285" s="35">
        <v>2</v>
      </c>
    </row>
    <row r="286" spans="1:23" ht="43.5" customHeight="1" thickBot="1" x14ac:dyDescent="0.3">
      <c r="A286" s="1035">
        <v>26</v>
      </c>
      <c r="B286" s="1036" t="s">
        <v>333</v>
      </c>
      <c r="C286" s="1037">
        <v>7</v>
      </c>
      <c r="D286" s="1037">
        <v>6</v>
      </c>
      <c r="E286" s="1038">
        <f>D286/C286*100</f>
        <v>85.714285714285708</v>
      </c>
      <c r="F286" s="1039" t="s">
        <v>6</v>
      </c>
      <c r="G286" s="1040">
        <f>G287+G288+G289+G290</f>
        <v>27.2</v>
      </c>
      <c r="H286" s="1040">
        <f>H287+H288+H289+H290</f>
        <v>27.2</v>
      </c>
      <c r="I286" s="1041">
        <f>I289</f>
        <v>100</v>
      </c>
      <c r="J286" s="1042">
        <f>E286/I286*100</f>
        <v>85.714285714285708</v>
      </c>
      <c r="K286" s="1043" t="s">
        <v>335</v>
      </c>
      <c r="L286" s="1044">
        <v>100</v>
      </c>
      <c r="M286" s="1045">
        <v>100</v>
      </c>
      <c r="N286" s="1046">
        <f>M286/L286*100</f>
        <v>100</v>
      </c>
      <c r="O286" s="1047">
        <f>N295*J286/100</f>
        <v>85.714285714285708</v>
      </c>
      <c r="P286" s="1048" t="s">
        <v>201</v>
      </c>
      <c r="Q286" s="47"/>
    </row>
    <row r="287" spans="1:23" ht="47.25" customHeight="1" thickBot="1" x14ac:dyDescent="0.3">
      <c r="A287" s="1049"/>
      <c r="B287" s="1050"/>
      <c r="C287" s="1051" t="s">
        <v>334</v>
      </c>
      <c r="D287" s="1052"/>
      <c r="E287" s="1053"/>
      <c r="F287" s="1054" t="s">
        <v>54</v>
      </c>
      <c r="G287" s="1055"/>
      <c r="H287" s="1055"/>
      <c r="I287" s="1041">
        <v>100</v>
      </c>
      <c r="J287" s="1041">
        <f>E287/I287*100</f>
        <v>0</v>
      </c>
      <c r="K287" s="1056" t="s">
        <v>336</v>
      </c>
      <c r="L287" s="1057">
        <v>100</v>
      </c>
      <c r="M287" s="1058">
        <v>100</v>
      </c>
      <c r="N287" s="1059">
        <f t="shared" ref="N287:N294" si="22">M287/L287*100</f>
        <v>100</v>
      </c>
      <c r="O287" s="1060"/>
      <c r="P287" s="1061"/>
    </row>
    <row r="288" spans="1:23" ht="35.25" thickBot="1" x14ac:dyDescent="0.3">
      <c r="A288" s="1049"/>
      <c r="B288" s="1050"/>
      <c r="C288" s="1062"/>
      <c r="D288" s="1063"/>
      <c r="E288" s="1064"/>
      <c r="F288" s="1054" t="s">
        <v>53</v>
      </c>
      <c r="G288" s="1055"/>
      <c r="H288" s="1055"/>
      <c r="I288" s="1041">
        <v>100</v>
      </c>
      <c r="J288" s="1041">
        <f>E288/I288*100</f>
        <v>0</v>
      </c>
      <c r="K288" s="1065"/>
      <c r="L288" s="1066"/>
      <c r="M288" s="1067"/>
      <c r="N288" s="1068"/>
      <c r="O288" s="1060"/>
      <c r="P288" s="1061"/>
    </row>
    <row r="289" spans="1:17" ht="63.75" thickBot="1" x14ac:dyDescent="0.3">
      <c r="A289" s="1049"/>
      <c r="B289" s="1050"/>
      <c r="C289" s="1062"/>
      <c r="D289" s="1063"/>
      <c r="E289" s="1064"/>
      <c r="F289" s="1054" t="s">
        <v>55</v>
      </c>
      <c r="G289" s="1055">
        <v>27.2</v>
      </c>
      <c r="H289" s="1055">
        <v>27.2</v>
      </c>
      <c r="I289" s="1041">
        <f>H289/G289*100</f>
        <v>100</v>
      </c>
      <c r="J289" s="1041">
        <f>E289/I289*100</f>
        <v>0</v>
      </c>
      <c r="K289" s="1069" t="s">
        <v>337</v>
      </c>
      <c r="L289" s="1044">
        <v>100</v>
      </c>
      <c r="M289" s="1045">
        <v>100</v>
      </c>
      <c r="N289" s="1046">
        <f t="shared" si="22"/>
        <v>100</v>
      </c>
      <c r="O289" s="1060"/>
      <c r="P289" s="1061"/>
    </row>
    <row r="290" spans="1:17" ht="45.75" customHeight="1" thickBot="1" x14ac:dyDescent="0.3">
      <c r="A290" s="1049"/>
      <c r="B290" s="1050"/>
      <c r="C290" s="1062"/>
      <c r="D290" s="1063"/>
      <c r="E290" s="1064"/>
      <c r="F290" s="1054" t="s">
        <v>56</v>
      </c>
      <c r="G290" s="1055"/>
      <c r="H290" s="1055"/>
      <c r="I290" s="1041">
        <v>100</v>
      </c>
      <c r="J290" s="1041">
        <f>E290/I290*100</f>
        <v>0</v>
      </c>
      <c r="K290" s="1070" t="s">
        <v>338</v>
      </c>
      <c r="L290" s="1071">
        <v>100</v>
      </c>
      <c r="M290" s="1071">
        <v>100</v>
      </c>
      <c r="N290" s="1046">
        <f t="shared" si="22"/>
        <v>100</v>
      </c>
      <c r="O290" s="1060"/>
      <c r="P290" s="1061"/>
    </row>
    <row r="291" spans="1:17" ht="78.75" x14ac:dyDescent="0.25">
      <c r="A291" s="1049"/>
      <c r="B291" s="1050"/>
      <c r="C291" s="1062"/>
      <c r="D291" s="1063"/>
      <c r="E291" s="1064"/>
      <c r="F291" s="1072"/>
      <c r="G291" s="1073"/>
      <c r="H291" s="1073"/>
      <c r="I291" s="1074"/>
      <c r="J291" s="1075"/>
      <c r="K291" s="1076" t="s">
        <v>339</v>
      </c>
      <c r="L291" s="1077">
        <v>50</v>
      </c>
      <c r="M291" s="1077">
        <v>50</v>
      </c>
      <c r="N291" s="1046">
        <f t="shared" si="22"/>
        <v>100</v>
      </c>
      <c r="O291" s="1060"/>
      <c r="P291" s="1061"/>
    </row>
    <row r="292" spans="1:17" ht="94.5" x14ac:dyDescent="0.25">
      <c r="A292" s="1049"/>
      <c r="B292" s="1050"/>
      <c r="C292" s="1062"/>
      <c r="D292" s="1063"/>
      <c r="E292" s="1064"/>
      <c r="F292" s="1072"/>
      <c r="G292" s="1073"/>
      <c r="H292" s="1073"/>
      <c r="I292" s="1074"/>
      <c r="J292" s="1075"/>
      <c r="K292" s="1076" t="s">
        <v>340</v>
      </c>
      <c r="L292" s="1077">
        <v>20</v>
      </c>
      <c r="M292" s="1077">
        <v>20</v>
      </c>
      <c r="N292" s="1046">
        <f t="shared" si="22"/>
        <v>100</v>
      </c>
      <c r="O292" s="1060"/>
      <c r="P292" s="1061"/>
    </row>
    <row r="293" spans="1:17" ht="31.5" x14ac:dyDescent="0.25">
      <c r="A293" s="1049"/>
      <c r="B293" s="1050"/>
      <c r="C293" s="1062"/>
      <c r="D293" s="1063"/>
      <c r="E293" s="1064"/>
      <c r="F293" s="1072"/>
      <c r="G293" s="1073"/>
      <c r="H293" s="1073"/>
      <c r="I293" s="1074"/>
      <c r="J293" s="1075"/>
      <c r="K293" s="1076" t="s">
        <v>341</v>
      </c>
      <c r="L293" s="1077">
        <v>100</v>
      </c>
      <c r="M293" s="1077">
        <v>100</v>
      </c>
      <c r="N293" s="1046">
        <f t="shared" si="22"/>
        <v>100</v>
      </c>
      <c r="O293" s="1060"/>
      <c r="P293" s="1061"/>
    </row>
    <row r="294" spans="1:17" ht="75" x14ac:dyDescent="0.25">
      <c r="A294" s="1049"/>
      <c r="B294" s="1050"/>
      <c r="C294" s="1062"/>
      <c r="D294" s="1063"/>
      <c r="E294" s="1064"/>
      <c r="F294" s="1078"/>
      <c r="G294" s="1079"/>
      <c r="H294" s="1079"/>
      <c r="I294" s="1079"/>
      <c r="J294" s="1080"/>
      <c r="K294" s="1081" t="s">
        <v>342</v>
      </c>
      <c r="L294" s="1082">
        <v>70</v>
      </c>
      <c r="M294" s="1082">
        <v>70</v>
      </c>
      <c r="N294" s="1046">
        <f t="shared" si="22"/>
        <v>100</v>
      </c>
      <c r="O294" s="1060"/>
      <c r="P294" s="1061"/>
    </row>
    <row r="295" spans="1:17" ht="16.5" thickBot="1" x14ac:dyDescent="0.3">
      <c r="A295" s="1049"/>
      <c r="B295" s="1050"/>
      <c r="C295" s="1083"/>
      <c r="D295" s="1084"/>
      <c r="E295" s="1085"/>
      <c r="F295" s="1086"/>
      <c r="G295" s="1087"/>
      <c r="H295" s="1087"/>
      <c r="I295" s="1087"/>
      <c r="J295" s="1088"/>
      <c r="K295" s="1089" t="s">
        <v>51</v>
      </c>
      <c r="L295" s="1090"/>
      <c r="M295" s="1091"/>
      <c r="N295" s="1092">
        <v>100</v>
      </c>
      <c r="O295" s="1060"/>
      <c r="P295" s="1061"/>
    </row>
    <row r="296" spans="1:17" ht="43.5" customHeight="1" thickBot="1" x14ac:dyDescent="0.3">
      <c r="A296" s="544"/>
      <c r="B296" s="545" t="s">
        <v>345</v>
      </c>
      <c r="C296" s="48">
        <f>C286+C279+C272+C265+C258+C252+C245+C233+C219+C206+C194+C168+C132+C122+C105+C99+C93+C86+C80+C70+C63+C55+C48+C40+C29+C6</f>
        <v>284</v>
      </c>
      <c r="D296" s="48">
        <f>D286+D279+D272+D265+D258+D252+D245+D233+D219+D206+D194+D168+D132+D122+D105+D99+D93+D86+D80+D70+D63+D55+D48+D40+D29+D6</f>
        <v>282</v>
      </c>
      <c r="E296" s="48">
        <f>D296/C296*100</f>
        <v>99.295774647887328</v>
      </c>
      <c r="F296" s="49" t="s">
        <v>6</v>
      </c>
      <c r="G296" s="53">
        <f>G286+G279+G272+G265+G258+G252+G245+G233+G219+G206+G194+G168+G132+G122+G105+G99+G93+G86+G80+G70+G63+G55+G48+G40+G29+G6</f>
        <v>4498543.3679999989</v>
      </c>
      <c r="H296" s="53">
        <f>H286+H279+H272+H265+H258+H252+H245+H233+H219+H206+H194+H168+H132+H122+H105+H99+H93+H86+H80+H70+H63+H55+H48+H40+H29+H6</f>
        <v>4853756.5279999999</v>
      </c>
      <c r="I296" s="50">
        <f>SUM(H296/G296)*100</f>
        <v>107.8961817402224</v>
      </c>
      <c r="J296" s="51">
        <f>E296/I296*100</f>
        <v>92.028997733170996</v>
      </c>
      <c r="K296" s="585" t="s">
        <v>212</v>
      </c>
      <c r="L296" s="586"/>
      <c r="M296" s="587"/>
      <c r="N296" s="542">
        <f>(N295+N285+N278+N271+N264+N257+N251+N244+N232+N218+N205+N193+N167+N131+N118+N104+N98+N92+N85+N79+N69+N62+N54+N47+N39+N28)/26</f>
        <v>111.56328555936548</v>
      </c>
      <c r="O296" s="543">
        <f>N296*J296/100</f>
        <v>102.67057353847954</v>
      </c>
      <c r="P296" s="544" t="s">
        <v>228</v>
      </c>
      <c r="Q296" s="47"/>
    </row>
  </sheetData>
  <autoFilter ref="A5:AD5"/>
  <mergeCells count="184">
    <mergeCell ref="A233:A244"/>
    <mergeCell ref="C234:E244"/>
    <mergeCell ref="B132:B167"/>
    <mergeCell ref="O132:O167"/>
    <mergeCell ref="A219:A232"/>
    <mergeCell ref="B219:B232"/>
    <mergeCell ref="O219:O232"/>
    <mergeCell ref="A194:A205"/>
    <mergeCell ref="F134:F135"/>
    <mergeCell ref="G134:G135"/>
    <mergeCell ref="A132:A167"/>
    <mergeCell ref="A206:A218"/>
    <mergeCell ref="M207:M208"/>
    <mergeCell ref="N207:N208"/>
    <mergeCell ref="K210:K212"/>
    <mergeCell ref="A168:A193"/>
    <mergeCell ref="C169:E193"/>
    <mergeCell ref="B168:B193"/>
    <mergeCell ref="O168:O193"/>
    <mergeCell ref="K131:M131"/>
    <mergeCell ref="A122:A131"/>
    <mergeCell ref="B122:B131"/>
    <mergeCell ref="O122:O131"/>
    <mergeCell ref="C123:E131"/>
    <mergeCell ref="H134:H135"/>
    <mergeCell ref="I134:I135"/>
    <mergeCell ref="K167:M167"/>
    <mergeCell ref="J134:J135"/>
    <mergeCell ref="A105:A121"/>
    <mergeCell ref="A48:A54"/>
    <mergeCell ref="B48:B54"/>
    <mergeCell ref="O48:O54"/>
    <mergeCell ref="B99:B104"/>
    <mergeCell ref="O99:O104"/>
    <mergeCell ref="K85:M85"/>
    <mergeCell ref="A80:A85"/>
    <mergeCell ref="B80:B85"/>
    <mergeCell ref="O80:O85"/>
    <mergeCell ref="C81:E85"/>
    <mergeCell ref="O93:O98"/>
    <mergeCell ref="B93:B98"/>
    <mergeCell ref="C64:E69"/>
    <mergeCell ref="K69:M69"/>
    <mergeCell ref="K79:M79"/>
    <mergeCell ref="A63:A69"/>
    <mergeCell ref="B63:B69"/>
    <mergeCell ref="O63:O69"/>
    <mergeCell ref="C71:E79"/>
    <mergeCell ref="A70:A79"/>
    <mergeCell ref="B86:B92"/>
    <mergeCell ref="O86:O92"/>
    <mergeCell ref="A99:A104"/>
    <mergeCell ref="A86:A92"/>
    <mergeCell ref="A93:A98"/>
    <mergeCell ref="A55:A62"/>
    <mergeCell ref="A2:P2"/>
    <mergeCell ref="K47:M47"/>
    <mergeCell ref="O3:O4"/>
    <mergeCell ref="P3:P4"/>
    <mergeCell ref="C3:E3"/>
    <mergeCell ref="A3:A4"/>
    <mergeCell ref="B3:B4"/>
    <mergeCell ref="F3:J3"/>
    <mergeCell ref="K3:N3"/>
    <mergeCell ref="P29:P39"/>
    <mergeCell ref="A40:A47"/>
    <mergeCell ref="B40:B47"/>
    <mergeCell ref="O40:O47"/>
    <mergeCell ref="P40:P47"/>
    <mergeCell ref="C41:E47"/>
    <mergeCell ref="A6:A28"/>
    <mergeCell ref="B6:B28"/>
    <mergeCell ref="P6:P28"/>
    <mergeCell ref="A29:A39"/>
    <mergeCell ref="C100:E104"/>
    <mergeCell ref="B29:B39"/>
    <mergeCell ref="B55:B62"/>
    <mergeCell ref="K62:M62"/>
    <mergeCell ref="P80:P85"/>
    <mergeCell ref="P70:P79"/>
    <mergeCell ref="P105:P121"/>
    <mergeCell ref="C7:E28"/>
    <mergeCell ref="K28:M28"/>
    <mergeCell ref="C30:E39"/>
    <mergeCell ref="K39:M39"/>
    <mergeCell ref="O6:O28"/>
    <mergeCell ref="C87:E92"/>
    <mergeCell ref="B105:B121"/>
    <mergeCell ref="K98:M98"/>
    <mergeCell ref="K92:M92"/>
    <mergeCell ref="B70:B79"/>
    <mergeCell ref="O70:O79"/>
    <mergeCell ref="P93:P98"/>
    <mergeCell ref="P48:P54"/>
    <mergeCell ref="C49:E54"/>
    <mergeCell ref="K54:M54"/>
    <mergeCell ref="P55:P62"/>
    <mergeCell ref="C56:E62"/>
    <mergeCell ref="O55:O62"/>
    <mergeCell ref="B265:B271"/>
    <mergeCell ref="O265:O271"/>
    <mergeCell ref="O194:O205"/>
    <mergeCell ref="P194:P205"/>
    <mergeCell ref="B194:B205"/>
    <mergeCell ref="K244:M244"/>
    <mergeCell ref="B206:B218"/>
    <mergeCell ref="O206:O218"/>
    <mergeCell ref="P206:P218"/>
    <mergeCell ref="C207:E218"/>
    <mergeCell ref="B233:B244"/>
    <mergeCell ref="O233:O244"/>
    <mergeCell ref="P233:P244"/>
    <mergeCell ref="L210:L212"/>
    <mergeCell ref="P219:P232"/>
    <mergeCell ref="C220:E232"/>
    <mergeCell ref="K218:M218"/>
    <mergeCell ref="K207:K208"/>
    <mergeCell ref="L207:L208"/>
    <mergeCell ref="K239:K240"/>
    <mergeCell ref="P86:P92"/>
    <mergeCell ref="P99:P104"/>
    <mergeCell ref="B245:B251"/>
    <mergeCell ref="O245:O251"/>
    <mergeCell ref="P245:P251"/>
    <mergeCell ref="C246:E251"/>
    <mergeCell ref="K251:M251"/>
    <mergeCell ref="K118:M118"/>
    <mergeCell ref="P122:P131"/>
    <mergeCell ref="P168:P193"/>
    <mergeCell ref="O105:O121"/>
    <mergeCell ref="P132:P167"/>
    <mergeCell ref="C133:E167"/>
    <mergeCell ref="C94:E98"/>
    <mergeCell ref="K104:M104"/>
    <mergeCell ref="C106:E121"/>
    <mergeCell ref="K121:M121"/>
    <mergeCell ref="O286:O295"/>
    <mergeCell ref="P286:P295"/>
    <mergeCell ref="N1:P1"/>
    <mergeCell ref="A258:A264"/>
    <mergeCell ref="B258:B264"/>
    <mergeCell ref="O258:O264"/>
    <mergeCell ref="P258:P264"/>
    <mergeCell ref="C259:E264"/>
    <mergeCell ref="K264:M264"/>
    <mergeCell ref="A252:A257"/>
    <mergeCell ref="B252:B257"/>
    <mergeCell ref="O252:O257"/>
    <mergeCell ref="P252:P257"/>
    <mergeCell ref="C253:E257"/>
    <mergeCell ref="K257:M257"/>
    <mergeCell ref="M210:M212"/>
    <mergeCell ref="N210:N212"/>
    <mergeCell ref="C195:E205"/>
    <mergeCell ref="K205:M205"/>
    <mergeCell ref="A245:A251"/>
    <mergeCell ref="K193:M193"/>
    <mergeCell ref="P63:P69"/>
    <mergeCell ref="O29:O39"/>
    <mergeCell ref="K232:M232"/>
    <mergeCell ref="C287:E295"/>
    <mergeCell ref="K295:M295"/>
    <mergeCell ref="K296:M296"/>
    <mergeCell ref="A265:A271"/>
    <mergeCell ref="A272:A278"/>
    <mergeCell ref="P265:P271"/>
    <mergeCell ref="C266:E271"/>
    <mergeCell ref="K271:M271"/>
    <mergeCell ref="A279:A285"/>
    <mergeCell ref="B279:B285"/>
    <mergeCell ref="O279:O285"/>
    <mergeCell ref="P279:P285"/>
    <mergeCell ref="C280:E285"/>
    <mergeCell ref="K285:M285"/>
    <mergeCell ref="O272:O278"/>
    <mergeCell ref="C273:E278"/>
    <mergeCell ref="K278:M278"/>
    <mergeCell ref="B272:B278"/>
    <mergeCell ref="K287:K288"/>
    <mergeCell ref="L287:L288"/>
    <mergeCell ref="M287:M288"/>
    <mergeCell ref="N287:N288"/>
    <mergeCell ref="A286:A295"/>
    <mergeCell ref="B286:B295"/>
  </mergeCells>
  <phoneticPr fontId="0" type="noConversion"/>
  <hyperlinks>
    <hyperlink ref="K125" r:id="rId1" display="consultantplus://offline/ref=24BAD00E7DCC1A3E2361C500020EF1DB0431DB4FE1D5E5CD07450D4CB3A76BD24BA4F371C18A8C33423B3Ea1uDH"/>
    <hyperlink ref="K9" r:id="rId2" display="consultantplus://offline/ref=24BAD00E7DCC1A3E2361C500020EF1DB0431DB4FE1D5E5CD07450D4CB3A76BD24BA4F371C18A8C33423B3Ea1uDH"/>
    <hyperlink ref="K19" r:id="rId3" display="garantf1://12012604.0/"/>
  </hyperlinks>
  <pageMargins left="0" right="0" top="0" bottom="0" header="0" footer="0"/>
  <pageSetup paperSize="9" scale="40" fitToWidth="0" orientation="landscape" r:id="rId4"/>
  <rowBreaks count="2" manualBreakCount="2">
    <brk id="232" max="16383" man="1"/>
    <brk id="286" max="128" man="1"/>
  </rowBreaks>
  <colBreaks count="1" manualBreakCount="1">
    <brk id="16" max="1048575" man="1"/>
  </colBreaks>
  <ignoredErrors>
    <ignoredError sqref="N19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2"/>
  <sheetViews>
    <sheetView zoomScale="54" zoomScaleNormal="54" workbookViewId="0">
      <selection activeCell="H20" sqref="H20"/>
    </sheetView>
  </sheetViews>
  <sheetFormatPr defaultRowHeight="15" x14ac:dyDescent="0.25"/>
  <cols>
    <col min="1" max="1" width="4" customWidth="1"/>
    <col min="2" max="2" width="20.42578125" customWidth="1"/>
    <col min="3" max="3" width="20.28515625" customWidth="1"/>
    <col min="4" max="4" width="14" customWidth="1"/>
    <col min="5" max="5" width="13.28515625" customWidth="1"/>
    <col min="6" max="7" width="19.42578125" customWidth="1"/>
    <col min="8" max="8" width="18.140625" customWidth="1"/>
    <col min="9" max="9" width="19.42578125" customWidth="1"/>
    <col min="10" max="10" width="20.140625" customWidth="1"/>
    <col min="11" max="11" width="18.28515625" customWidth="1"/>
    <col min="12" max="12" width="23.5703125" customWidth="1"/>
    <col min="13" max="13" width="17.7109375" customWidth="1"/>
    <col min="14" max="14" width="20.85546875" customWidth="1"/>
    <col min="15" max="15" width="46.42578125" customWidth="1"/>
    <col min="16" max="16" width="16.5703125" customWidth="1"/>
  </cols>
  <sheetData>
    <row r="1" spans="1:16" ht="21.6" customHeight="1" x14ac:dyDescent="0.25">
      <c r="M1" s="19"/>
      <c r="N1" s="19"/>
      <c r="O1" s="19" t="s">
        <v>24</v>
      </c>
      <c r="P1" s="19"/>
    </row>
    <row r="2" spans="1:16" ht="21" customHeight="1" x14ac:dyDescent="0.25">
      <c r="M2" s="20"/>
      <c r="N2" s="20"/>
      <c r="O2" s="20" t="s">
        <v>35</v>
      </c>
      <c r="P2" s="20"/>
    </row>
    <row r="3" spans="1:16" ht="19.899999999999999" customHeight="1" x14ac:dyDescent="0.25">
      <c r="M3" s="20"/>
      <c r="N3" s="20"/>
      <c r="O3" s="20" t="s">
        <v>25</v>
      </c>
      <c r="P3" s="20"/>
    </row>
    <row r="4" spans="1:16" ht="23.45" customHeight="1" x14ac:dyDescent="0.25">
      <c r="M4" s="20"/>
      <c r="N4" s="20"/>
      <c r="O4" s="20" t="s">
        <v>26</v>
      </c>
      <c r="P4" s="20"/>
    </row>
    <row r="5" spans="1:16" ht="26.45" customHeight="1" x14ac:dyDescent="0.3">
      <c r="A5" s="1007" t="s">
        <v>32</v>
      </c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</row>
    <row r="6" spans="1:16" ht="23.45" customHeight="1" x14ac:dyDescent="0.25"/>
    <row r="7" spans="1:16" s="1" customFormat="1" ht="45.6" customHeight="1" x14ac:dyDescent="0.25">
      <c r="A7" s="1008" t="s">
        <v>0</v>
      </c>
      <c r="B7" s="1008" t="s">
        <v>12</v>
      </c>
      <c r="C7" s="1009" t="s">
        <v>13</v>
      </c>
      <c r="D7" s="1009" t="s">
        <v>3</v>
      </c>
      <c r="E7" s="1009" t="s">
        <v>18</v>
      </c>
      <c r="F7" s="1011" t="s">
        <v>15</v>
      </c>
      <c r="G7" s="1012"/>
      <c r="H7" s="1012"/>
      <c r="I7" s="1012"/>
      <c r="J7" s="1012"/>
      <c r="K7" s="1013"/>
      <c r="L7" s="1014" t="s">
        <v>17</v>
      </c>
      <c r="M7" s="1016" t="s">
        <v>1</v>
      </c>
      <c r="N7" s="1017"/>
      <c r="O7" s="1009" t="s">
        <v>33</v>
      </c>
      <c r="P7" s="1009" t="s">
        <v>2</v>
      </c>
    </row>
    <row r="8" spans="1:16" s="1" customFormat="1" ht="77.45" customHeight="1" x14ac:dyDescent="0.25">
      <c r="A8" s="1009"/>
      <c r="B8" s="1009"/>
      <c r="C8" s="1010"/>
      <c r="D8" s="1010"/>
      <c r="E8" s="1010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1015"/>
      <c r="M8" s="24" t="s">
        <v>5</v>
      </c>
      <c r="N8" s="24" t="s">
        <v>23</v>
      </c>
      <c r="O8" s="1010"/>
      <c r="P8" s="1010"/>
    </row>
    <row r="9" spans="1:16" s="1" customFormat="1" ht="30.6" customHeight="1" x14ac:dyDescent="0.25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.6" customHeight="1" x14ac:dyDescent="0.25">
      <c r="A10" s="1018">
        <v>1</v>
      </c>
      <c r="B10" s="1021"/>
      <c r="C10" s="1021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1024"/>
      <c r="N10" s="1024"/>
      <c r="O10" s="1029"/>
      <c r="P10" s="1032"/>
    </row>
    <row r="11" spans="1:16" ht="87" customHeight="1" x14ac:dyDescent="0.25">
      <c r="A11" s="1019"/>
      <c r="B11" s="1022"/>
      <c r="C11" s="1022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1025"/>
      <c r="N11" s="1027"/>
      <c r="O11" s="1030"/>
      <c r="P11" s="1033"/>
    </row>
    <row r="12" spans="1:16" ht="64.900000000000006" customHeight="1" x14ac:dyDescent="0.25">
      <c r="A12" s="1019"/>
      <c r="B12" s="1022"/>
      <c r="C12" s="1022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1025"/>
      <c r="N12" s="1027"/>
      <c r="O12" s="1030"/>
      <c r="P12" s="1033"/>
    </row>
    <row r="13" spans="1:16" ht="93.6" customHeight="1" x14ac:dyDescent="0.25">
      <c r="A13" s="1019"/>
      <c r="B13" s="1022"/>
      <c r="C13" s="1022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1025"/>
      <c r="N13" s="1027"/>
      <c r="O13" s="1030"/>
      <c r="P13" s="1033"/>
    </row>
    <row r="14" spans="1:16" ht="73.150000000000006" customHeight="1" x14ac:dyDescent="0.25">
      <c r="A14" s="1019"/>
      <c r="B14" s="1022"/>
      <c r="C14" s="1022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1025"/>
      <c r="N14" s="1027"/>
      <c r="O14" s="1030"/>
      <c r="P14" s="1033"/>
    </row>
    <row r="15" spans="1:16" ht="51" customHeight="1" x14ac:dyDescent="0.25">
      <c r="A15" s="1020"/>
      <c r="B15" s="1023"/>
      <c r="C15" s="1023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1026"/>
      <c r="N15" s="1028"/>
      <c r="O15" s="1031"/>
      <c r="P15" s="1034"/>
    </row>
    <row r="18" spans="2:2" ht="18.75" x14ac:dyDescent="0.3">
      <c r="B18" s="23" t="s">
        <v>28</v>
      </c>
    </row>
    <row r="19" spans="2:2" ht="18.75" x14ac:dyDescent="0.3">
      <c r="B19" s="23"/>
    </row>
    <row r="20" spans="2:2" ht="18.75" x14ac:dyDescent="0.3">
      <c r="B20" s="23" t="s">
        <v>27</v>
      </c>
    </row>
    <row r="21" spans="2:2" ht="18.75" x14ac:dyDescent="0.3">
      <c r="B21" s="23"/>
    </row>
    <row r="22" spans="2:2" ht="18.75" x14ac:dyDescent="0.3">
      <c r="B22" s="23"/>
    </row>
    <row r="23" spans="2:2" ht="18.75" x14ac:dyDescent="0.3">
      <c r="B23" s="23"/>
    </row>
    <row r="24" spans="2:2" ht="18.75" x14ac:dyDescent="0.3">
      <c r="B24" s="23"/>
    </row>
    <row r="25" spans="2:2" ht="18.75" x14ac:dyDescent="0.3">
      <c r="B25" s="23"/>
    </row>
    <row r="26" spans="2:2" ht="18.75" x14ac:dyDescent="0.3">
      <c r="B26" s="23"/>
    </row>
    <row r="27" spans="2:2" ht="18.75" x14ac:dyDescent="0.3">
      <c r="B27" s="23"/>
    </row>
    <row r="28" spans="2:2" ht="18.75" x14ac:dyDescent="0.3">
      <c r="B28" s="23"/>
    </row>
    <row r="29" spans="2:2" ht="18.75" x14ac:dyDescent="0.3">
      <c r="B29" s="23"/>
    </row>
    <row r="30" spans="2:2" ht="18.75" x14ac:dyDescent="0.3">
      <c r="B30" s="23"/>
    </row>
    <row r="31" spans="2:2" ht="18.75" x14ac:dyDescent="0.3">
      <c r="B31" s="23"/>
    </row>
    <row r="32" spans="2:2" ht="18.75" x14ac:dyDescent="0.3">
      <c r="B32" s="23"/>
    </row>
    <row r="33" spans="2:2" ht="18.75" x14ac:dyDescent="0.3">
      <c r="B33" s="23"/>
    </row>
    <row r="34" spans="2:2" ht="18.75" x14ac:dyDescent="0.3">
      <c r="B34" s="23"/>
    </row>
    <row r="35" spans="2:2" ht="18.75" x14ac:dyDescent="0.3">
      <c r="B35" s="23"/>
    </row>
    <row r="36" spans="2:2" ht="18.75" x14ac:dyDescent="0.3">
      <c r="B36" s="23"/>
    </row>
    <row r="37" spans="2:2" ht="18.75" x14ac:dyDescent="0.3">
      <c r="B37" s="23"/>
    </row>
    <row r="38" spans="2:2" ht="18.75" x14ac:dyDescent="0.3">
      <c r="B38" s="23"/>
    </row>
    <row r="39" spans="2:2" ht="18.75" x14ac:dyDescent="0.3">
      <c r="B39" s="23"/>
    </row>
    <row r="40" spans="2:2" ht="18.75" x14ac:dyDescent="0.3">
      <c r="B40" s="23"/>
    </row>
    <row r="41" spans="2:2" ht="18.75" x14ac:dyDescent="0.3">
      <c r="B41" s="23" t="s">
        <v>29</v>
      </c>
    </row>
    <row r="42" spans="2:2" ht="18.75" x14ac:dyDescent="0.3">
      <c r="B42" s="23" t="s">
        <v>30</v>
      </c>
    </row>
  </sheetData>
  <mergeCells count="18">
    <mergeCell ref="P7:P8"/>
    <mergeCell ref="A10:A15"/>
    <mergeCell ref="B10:B15"/>
    <mergeCell ref="C10:C15"/>
    <mergeCell ref="M10:M15"/>
    <mergeCell ref="N10:N15"/>
    <mergeCell ref="O10:O15"/>
    <mergeCell ref="P10:P15"/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</mergeCells>
  <phoneticPr fontId="0" type="noConversion"/>
  <pageMargins left="0.11811023622047245" right="0.11811023622047245" top="0.19685039370078741" bottom="0.19685039370078741" header="0.31496062992125984" footer="0.31496062992125984"/>
  <pageSetup paperSize="9" scale="4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:P4"/>
    </sheetView>
  </sheetViews>
  <sheetFormatPr defaultRowHeight="15" x14ac:dyDescent="0.25"/>
  <cols>
    <col min="16" max="16" width="12.42578125" customWidth="1"/>
  </cols>
  <sheetData>
    <row r="2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МП 6</vt:lpstr>
      <vt:lpstr>Лист1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2016-03-03T12:25:16Z</cp:lastPrinted>
  <dcterms:created xsi:type="dcterms:W3CDTF">2006-09-16T00:00:00Z</dcterms:created>
  <dcterms:modified xsi:type="dcterms:W3CDTF">2024-04-02T14:00:53Z</dcterms:modified>
</cp:coreProperties>
</file>